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6215" windowHeight="8895"/>
  </bookViews>
  <sheets>
    <sheet name="19路(現金刷卡價)" sheetId="3" r:id="rId1"/>
    <sheet name="Sheet1" sheetId="7" r:id="rId2"/>
  </sheets>
  <calcPr calcId="124519"/>
</workbook>
</file>

<file path=xl/calcChain.xml><?xml version="1.0" encoding="utf-8"?>
<calcChain xmlns="http://schemas.openxmlformats.org/spreadsheetml/2006/main">
  <c r="J36" i="3"/>
  <c r="J35"/>
  <c r="F39"/>
  <c r="E39"/>
  <c r="D39"/>
  <c r="C39"/>
  <c r="B39"/>
  <c r="F38"/>
  <c r="E38"/>
  <c r="D38"/>
  <c r="C38"/>
  <c r="B38"/>
  <c r="F36"/>
  <c r="E36"/>
  <c r="D36"/>
  <c r="C36"/>
  <c r="B36"/>
  <c r="F35"/>
  <c r="E35"/>
  <c r="D35"/>
  <c r="C35"/>
  <c r="B35"/>
  <c r="F33"/>
  <c r="E33"/>
  <c r="D33"/>
  <c r="C33"/>
  <c r="B33"/>
  <c r="F32"/>
  <c r="E32"/>
  <c r="D32"/>
  <c r="C32"/>
  <c r="B32"/>
  <c r="F30"/>
  <c r="E30"/>
  <c r="D30"/>
  <c r="C30"/>
  <c r="B30"/>
  <c r="F29"/>
  <c r="E29"/>
  <c r="D29"/>
  <c r="C29"/>
  <c r="B29"/>
  <c r="F27"/>
  <c r="E27"/>
  <c r="D27"/>
  <c r="C27"/>
  <c r="B27"/>
  <c r="F26"/>
  <c r="E26"/>
  <c r="D26"/>
  <c r="C26"/>
  <c r="B26"/>
  <c r="F24"/>
  <c r="E24"/>
  <c r="D24"/>
  <c r="C24"/>
  <c r="B24"/>
  <c r="F23"/>
  <c r="E23"/>
  <c r="D23"/>
  <c r="C23"/>
  <c r="B23"/>
  <c r="F21"/>
  <c r="E21"/>
  <c r="D21"/>
  <c r="C21"/>
  <c r="B21"/>
  <c r="F20"/>
  <c r="E20"/>
  <c r="D20"/>
  <c r="C20"/>
  <c r="B20"/>
  <c r="F18"/>
  <c r="F17"/>
  <c r="B18"/>
  <c r="B17"/>
  <c r="C18"/>
  <c r="C17"/>
  <c r="D18"/>
  <c r="D17"/>
  <c r="E18"/>
  <c r="E17"/>
  <c r="M39"/>
  <c r="M38"/>
  <c r="L36"/>
  <c r="K36"/>
  <c r="L35"/>
  <c r="K35"/>
  <c r="B40"/>
  <c r="C40"/>
  <c r="D40"/>
  <c r="E40"/>
  <c r="F40"/>
  <c r="G40"/>
  <c r="H40"/>
  <c r="I40"/>
  <c r="I38" s="1"/>
  <c r="J40"/>
  <c r="J39" s="1"/>
  <c r="K40"/>
  <c r="L40"/>
  <c r="B37"/>
  <c r="C37"/>
  <c r="D37"/>
  <c r="E37"/>
  <c r="F37"/>
  <c r="G37"/>
  <c r="G36" s="1"/>
  <c r="H37"/>
  <c r="H36" s="1"/>
  <c r="I37"/>
  <c r="I36" s="1"/>
  <c r="J37"/>
  <c r="K37"/>
  <c r="I39"/>
  <c r="B5"/>
  <c r="B6"/>
  <c r="B8"/>
  <c r="B9"/>
  <c r="B10"/>
  <c r="B11"/>
  <c r="B12"/>
  <c r="B13"/>
  <c r="B14"/>
  <c r="B15"/>
  <c r="B16"/>
  <c r="B19"/>
  <c r="B22"/>
  <c r="B25"/>
  <c r="B28"/>
  <c r="B31"/>
  <c r="B34"/>
  <c r="I35" l="1"/>
  <c r="G35"/>
  <c r="H35"/>
  <c r="J38"/>
  <c r="L39"/>
  <c r="K39"/>
  <c r="L38"/>
  <c r="K38"/>
  <c r="K33"/>
  <c r="J33"/>
  <c r="I33"/>
  <c r="K32"/>
  <c r="J32"/>
  <c r="I32"/>
  <c r="J30"/>
  <c r="I30"/>
  <c r="H30"/>
  <c r="G30"/>
  <c r="J29"/>
  <c r="I29"/>
  <c r="H29"/>
  <c r="G29"/>
  <c r="I27"/>
  <c r="H27"/>
  <c r="G27"/>
  <c r="I26"/>
  <c r="H26"/>
  <c r="G26"/>
  <c r="H24"/>
  <c r="G24"/>
  <c r="H23"/>
  <c r="G23"/>
  <c r="G21"/>
  <c r="G20"/>
  <c r="E15"/>
  <c r="D15"/>
  <c r="C15"/>
  <c r="E14"/>
  <c r="D14"/>
  <c r="C14"/>
  <c r="D12"/>
  <c r="C12"/>
  <c r="D11"/>
  <c r="C11"/>
  <c r="C9"/>
  <c r="C8"/>
  <c r="H39"/>
  <c r="G39"/>
  <c r="J34"/>
  <c r="I34"/>
  <c r="H34"/>
  <c r="H32" s="1"/>
  <c r="G34"/>
  <c r="G33" s="1"/>
  <c r="F34"/>
  <c r="E34"/>
  <c r="D34"/>
  <c r="C34"/>
  <c r="I31"/>
  <c r="H31"/>
  <c r="G31"/>
  <c r="F31"/>
  <c r="E31"/>
  <c r="D31"/>
  <c r="C31"/>
  <c r="H28"/>
  <c r="G28"/>
  <c r="F28"/>
  <c r="E28"/>
  <c r="D28"/>
  <c r="C28"/>
  <c r="G25"/>
  <c r="F25"/>
  <c r="E25"/>
  <c r="D25"/>
  <c r="C25"/>
  <c r="F22"/>
  <c r="E22"/>
  <c r="D22"/>
  <c r="C22"/>
  <c r="E19"/>
  <c r="D19"/>
  <c r="C19"/>
  <c r="D16"/>
  <c r="C16"/>
  <c r="C13"/>
  <c r="H33" l="1"/>
  <c r="G32"/>
  <c r="G38"/>
  <c r="H38"/>
</calcChain>
</file>

<file path=xl/sharedStrings.xml><?xml version="1.0" encoding="utf-8"?>
<sst xmlns="http://schemas.openxmlformats.org/spreadsheetml/2006/main" count="58" uniqueCount="25">
  <si>
    <t>全票</t>
  </si>
  <si>
    <t>半票</t>
  </si>
  <si>
    <t xml:space="preserve"> 里程 </t>
  </si>
  <si>
    <t>站名</t>
    <phoneticPr fontId="7" type="noConversion"/>
  </si>
  <si>
    <t xml:space="preserve"> </t>
    <phoneticPr fontId="3" type="noConversion"/>
  </si>
  <si>
    <t>路線編號：19路彰化-二林</t>
    <phoneticPr fontId="5" type="noConversion"/>
  </si>
  <si>
    <t>路線別：</t>
    <phoneticPr fontId="5" type="noConversion"/>
  </si>
  <si>
    <t>彰化女中</t>
    <phoneticPr fontId="7" type="noConversion"/>
  </si>
  <si>
    <t>彰化
縣政府</t>
    <phoneticPr fontId="7" type="noConversion"/>
  </si>
  <si>
    <t>彰基醫院</t>
    <phoneticPr fontId="7" type="noConversion"/>
  </si>
  <si>
    <t>秀傳醫院</t>
    <phoneticPr fontId="7" type="noConversion"/>
  </si>
  <si>
    <t>西門</t>
    <phoneticPr fontId="7" type="noConversion"/>
  </si>
  <si>
    <t>挖仔</t>
    <phoneticPr fontId="7" type="noConversion"/>
  </si>
  <si>
    <t>二林
中科園區</t>
    <phoneticPr fontId="7" type="noConversion"/>
  </si>
  <si>
    <t>喜樂
萬合院區</t>
    <phoneticPr fontId="7" type="noConversion"/>
  </si>
  <si>
    <t>二林站</t>
    <phoneticPr fontId="7" type="noConversion"/>
  </si>
  <si>
    <t>二林工商</t>
    <phoneticPr fontId="3" type="noConversion"/>
  </si>
  <si>
    <t>行駛里程票價表</t>
    <phoneticPr fontId="5" type="noConversion"/>
  </si>
  <si>
    <t>國1(員林匣道下)12</t>
    <phoneticPr fontId="3" type="noConversion"/>
  </si>
  <si>
    <t>(12*1.437+(18.7-12)*2.97)*1.05</t>
    <phoneticPr fontId="3" type="noConversion"/>
  </si>
  <si>
    <t>梅芳里
(活動中心)</t>
    <phoneticPr fontId="7" type="noConversion"/>
  </si>
  <si>
    <t>彰客
彰化站</t>
    <phoneticPr fontId="7" type="noConversion"/>
  </si>
  <si>
    <t>員客
溪湖站</t>
    <phoneticPr fontId="7" type="noConversion"/>
  </si>
  <si>
    <t>溪湖站5.6</t>
    <phoneticPr fontId="3" type="noConversion"/>
  </si>
  <si>
    <t>彰化匣道入1.1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</si>
</sst>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0.0_);[Red]\(0.0\)"/>
    <numFmt numFmtId="177" formatCode="0_ "/>
    <numFmt numFmtId="178" formatCode="0.0_ 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20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4"/>
      <name val="細明體"/>
      <family val="3"/>
      <charset val="136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  <font>
      <sz val="10"/>
      <color theme="1"/>
      <name val="細明體"/>
      <family val="3"/>
      <charset val="136"/>
    </font>
    <font>
      <sz val="10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/>
    </xf>
    <xf numFmtId="178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0" fillId="0" borderId="2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topLeftCell="A10" workbookViewId="0">
      <selection activeCell="J35" sqref="J35:J36"/>
    </sheetView>
  </sheetViews>
  <sheetFormatPr defaultRowHeight="12.6" customHeight="1"/>
  <cols>
    <col min="1" max="17" width="8.125" customWidth="1"/>
  </cols>
  <sheetData>
    <row r="1" spans="1:17" ht="14.25" customHeight="1">
      <c r="A1" s="27"/>
      <c r="B1" s="5"/>
      <c r="C1" s="5"/>
      <c r="D1" s="5"/>
      <c r="E1" s="5"/>
      <c r="F1" s="5"/>
      <c r="G1" s="5"/>
      <c r="H1" s="5"/>
      <c r="I1" s="4" t="s">
        <v>17</v>
      </c>
      <c r="J1" s="4"/>
      <c r="K1" s="4"/>
      <c r="L1" s="4"/>
      <c r="M1" s="4"/>
      <c r="N1" s="1"/>
      <c r="O1" s="1"/>
      <c r="P1" s="1"/>
      <c r="Q1" s="1"/>
    </row>
    <row r="2" spans="1:17" ht="14.25" customHeight="1">
      <c r="A2" s="50" t="s">
        <v>3</v>
      </c>
      <c r="B2" s="47" t="s">
        <v>21</v>
      </c>
      <c r="C2" s="5"/>
      <c r="D2" s="5"/>
      <c r="E2" s="5"/>
      <c r="F2" s="5"/>
      <c r="G2" s="5"/>
      <c r="H2" s="5"/>
      <c r="I2" s="4" t="s">
        <v>5</v>
      </c>
      <c r="J2" s="4"/>
      <c r="K2" s="4"/>
      <c r="L2" s="4"/>
      <c r="M2" s="4"/>
      <c r="N2" s="1"/>
      <c r="O2" s="1"/>
      <c r="P2" s="1"/>
      <c r="Q2" s="1"/>
    </row>
    <row r="3" spans="1:17" ht="14.25" customHeight="1">
      <c r="A3" s="51"/>
      <c r="B3" s="48"/>
      <c r="C3" s="5"/>
      <c r="D3" s="5"/>
      <c r="E3" s="5"/>
      <c r="F3" s="5"/>
      <c r="G3" s="5"/>
      <c r="H3" s="5"/>
      <c r="I3" s="4" t="s">
        <v>6</v>
      </c>
      <c r="J3" s="4"/>
      <c r="K3" s="4"/>
      <c r="L3" s="4"/>
      <c r="M3" s="4"/>
      <c r="N3" s="1"/>
      <c r="O3" s="1"/>
      <c r="P3" s="1"/>
      <c r="Q3" s="1"/>
    </row>
    <row r="4" spans="1:17" ht="14.25" customHeight="1">
      <c r="A4" s="52"/>
      <c r="B4" s="49"/>
      <c r="C4" s="12"/>
      <c r="D4" s="5"/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</row>
    <row r="5" spans="1:17" ht="14.25" customHeight="1">
      <c r="A5" s="6" t="s">
        <v>0</v>
      </c>
      <c r="B5" s="13">
        <f t="shared" ref="B5" si="0">8*2.97*1.05</f>
        <v>24.948000000000004</v>
      </c>
      <c r="C5" s="62" t="s">
        <v>7</v>
      </c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</row>
    <row r="6" spans="1:17" ht="14.25" customHeight="1">
      <c r="A6" s="7" t="s">
        <v>1</v>
      </c>
      <c r="B6" s="14">
        <f t="shared" ref="B6" si="1">8*2.97/2*1.05</f>
        <v>12.474000000000002</v>
      </c>
      <c r="C6" s="63"/>
      <c r="D6" s="5"/>
      <c r="E6" s="5"/>
      <c r="F6" s="5"/>
      <c r="G6" s="5"/>
      <c r="H6" s="5"/>
      <c r="I6" s="3"/>
      <c r="J6" s="1"/>
      <c r="K6" s="1"/>
      <c r="L6" s="1"/>
      <c r="M6" s="1"/>
      <c r="N6" s="1"/>
      <c r="O6" s="1"/>
      <c r="P6" s="1"/>
      <c r="Q6" s="1"/>
    </row>
    <row r="7" spans="1:17" ht="14.25" customHeight="1">
      <c r="A7" s="8" t="s">
        <v>2</v>
      </c>
      <c r="B7" s="15">
        <v>0.7</v>
      </c>
      <c r="C7" s="64"/>
      <c r="D7" s="12"/>
      <c r="E7" s="5"/>
      <c r="F7" s="5"/>
      <c r="G7" s="5"/>
      <c r="H7" s="5"/>
      <c r="I7" s="16"/>
      <c r="J7" s="16"/>
      <c r="K7" s="16"/>
      <c r="L7" s="16"/>
      <c r="M7" s="16"/>
      <c r="N7" s="1"/>
      <c r="O7" s="1"/>
      <c r="P7" s="1"/>
      <c r="Q7" s="1"/>
    </row>
    <row r="8" spans="1:17" ht="14.25" customHeight="1">
      <c r="A8" s="6" t="s">
        <v>0</v>
      </c>
      <c r="B8" s="13">
        <f t="shared" ref="B8:C8" si="2">8*2.97*1.05</f>
        <v>24.948000000000004</v>
      </c>
      <c r="C8" s="13">
        <f t="shared" si="2"/>
        <v>24.948000000000004</v>
      </c>
      <c r="D8" s="47" t="s">
        <v>8</v>
      </c>
      <c r="E8" s="5"/>
      <c r="F8" s="5"/>
      <c r="G8" s="5"/>
      <c r="H8" s="5"/>
      <c r="I8" s="16"/>
      <c r="J8" s="16"/>
      <c r="K8" s="16"/>
      <c r="L8" s="16"/>
      <c r="M8" s="16"/>
      <c r="N8" s="1"/>
      <c r="O8" s="1"/>
      <c r="P8" s="1"/>
      <c r="Q8" s="1"/>
    </row>
    <row r="9" spans="1:17" ht="14.25" customHeight="1">
      <c r="A9" s="7" t="s">
        <v>1</v>
      </c>
      <c r="B9" s="14">
        <f t="shared" ref="B9:C9" si="3">8*2.97/2*1.05</f>
        <v>12.474000000000002</v>
      </c>
      <c r="C9" s="14">
        <f t="shared" si="3"/>
        <v>12.474000000000002</v>
      </c>
      <c r="D9" s="48"/>
      <c r="E9" s="5"/>
      <c r="F9" s="5"/>
      <c r="G9" s="5"/>
      <c r="H9" s="5"/>
      <c r="I9" s="16"/>
      <c r="J9" s="16"/>
      <c r="K9" s="16"/>
      <c r="L9" s="16"/>
      <c r="M9" s="16"/>
      <c r="N9" s="1"/>
      <c r="O9" s="1"/>
      <c r="P9" s="1"/>
      <c r="Q9" s="1"/>
    </row>
    <row r="10" spans="1:17" ht="14.25" customHeight="1">
      <c r="A10" s="8" t="s">
        <v>2</v>
      </c>
      <c r="B10" s="15">
        <f>B7+C10</f>
        <v>1.5</v>
      </c>
      <c r="C10" s="15">
        <v>0.8</v>
      </c>
      <c r="D10" s="49"/>
      <c r="E10" s="12"/>
      <c r="F10" s="5"/>
      <c r="G10" s="5"/>
      <c r="H10" s="5"/>
      <c r="I10" s="16"/>
      <c r="J10" s="16"/>
      <c r="K10" s="16"/>
      <c r="L10" s="16"/>
      <c r="M10" s="16"/>
      <c r="N10" s="1"/>
      <c r="O10" s="1"/>
      <c r="P10" s="1"/>
      <c r="Q10" s="1"/>
    </row>
    <row r="11" spans="1:17" ht="14.25" customHeight="1">
      <c r="A11" s="6" t="s">
        <v>0</v>
      </c>
      <c r="B11" s="13">
        <f t="shared" ref="B11:D11" si="4">8*2.97*1.05</f>
        <v>24.948000000000004</v>
      </c>
      <c r="C11" s="13">
        <f t="shared" si="4"/>
        <v>24.948000000000004</v>
      </c>
      <c r="D11" s="13">
        <f t="shared" si="4"/>
        <v>24.948000000000004</v>
      </c>
      <c r="E11" s="56" t="s">
        <v>9</v>
      </c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customHeight="1">
      <c r="A12" s="7" t="s">
        <v>1</v>
      </c>
      <c r="B12" s="14">
        <f t="shared" ref="B12:D12" si="5">8*2.97/2*1.05</f>
        <v>12.474000000000002</v>
      </c>
      <c r="C12" s="14">
        <f t="shared" si="5"/>
        <v>12.474000000000002</v>
      </c>
      <c r="D12" s="14">
        <f t="shared" si="5"/>
        <v>12.474000000000002</v>
      </c>
      <c r="E12" s="57"/>
      <c r="F12" s="5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customHeight="1">
      <c r="A13" s="8" t="s">
        <v>2</v>
      </c>
      <c r="B13" s="15">
        <f>B7+C10+D13</f>
        <v>2</v>
      </c>
      <c r="C13" s="15">
        <f>C10+D13</f>
        <v>1.3</v>
      </c>
      <c r="D13" s="15">
        <v>0.5</v>
      </c>
      <c r="E13" s="58"/>
      <c r="F13" s="5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>
      <c r="A14" s="6" t="s">
        <v>0</v>
      </c>
      <c r="B14" s="13">
        <f t="shared" ref="B14:E14" si="6">8*2.97*1.05</f>
        <v>24.948000000000004</v>
      </c>
      <c r="C14" s="13">
        <f t="shared" si="6"/>
        <v>24.948000000000004</v>
      </c>
      <c r="D14" s="13">
        <f t="shared" si="6"/>
        <v>24.948000000000004</v>
      </c>
      <c r="E14" s="13">
        <f t="shared" si="6"/>
        <v>24.948000000000004</v>
      </c>
      <c r="F14" s="56" t="s">
        <v>10</v>
      </c>
      <c r="G14" s="5"/>
      <c r="H14" s="5"/>
      <c r="I14" s="25" t="s">
        <v>24</v>
      </c>
      <c r="J14" s="1"/>
      <c r="K14" s="1"/>
      <c r="L14" s="1"/>
      <c r="M14" s="1"/>
      <c r="N14" s="1"/>
      <c r="O14" s="1"/>
      <c r="P14" s="1"/>
      <c r="Q14" s="1"/>
    </row>
    <row r="15" spans="1:17" ht="14.25" customHeight="1">
      <c r="A15" s="7" t="s">
        <v>1</v>
      </c>
      <c r="B15" s="14">
        <f t="shared" ref="B15:E15" si="7">8*2.97/2*1.05</f>
        <v>12.474000000000002</v>
      </c>
      <c r="C15" s="14">
        <f t="shared" si="7"/>
        <v>12.474000000000002</v>
      </c>
      <c r="D15" s="14">
        <f t="shared" si="7"/>
        <v>12.474000000000002</v>
      </c>
      <c r="E15" s="14">
        <f t="shared" si="7"/>
        <v>12.474000000000002</v>
      </c>
      <c r="F15" s="57"/>
      <c r="G15" s="5"/>
      <c r="H15" s="5"/>
      <c r="I15" s="26" t="s">
        <v>18</v>
      </c>
      <c r="J15" s="1"/>
      <c r="K15" s="1"/>
      <c r="L15" s="1"/>
      <c r="M15" s="1"/>
      <c r="N15" s="1"/>
      <c r="O15" s="1"/>
      <c r="P15" s="1"/>
      <c r="Q15" s="1"/>
    </row>
    <row r="16" spans="1:17" ht="14.25" customHeight="1" thickBot="1">
      <c r="A16" s="11" t="s">
        <v>2</v>
      </c>
      <c r="B16" s="32">
        <f>B7+C10+D13+E16</f>
        <v>2.9</v>
      </c>
      <c r="C16" s="32">
        <f>C10+D13+E16</f>
        <v>2.2000000000000002</v>
      </c>
      <c r="D16" s="32">
        <f>D13+E16</f>
        <v>1.4</v>
      </c>
      <c r="E16" s="32">
        <v>0.9</v>
      </c>
      <c r="F16" s="65"/>
      <c r="G16" s="5"/>
      <c r="H16" s="5"/>
      <c r="I16" s="26" t="s">
        <v>23</v>
      </c>
      <c r="J16" s="1"/>
      <c r="K16" s="1"/>
      <c r="L16" s="1"/>
      <c r="M16" s="1"/>
      <c r="N16" s="1"/>
      <c r="O16" s="1"/>
      <c r="P16" s="1"/>
      <c r="Q16" s="1"/>
    </row>
    <row r="17" spans="1:17" ht="14.25" customHeight="1">
      <c r="A17" s="33" t="s">
        <v>0</v>
      </c>
      <c r="B17" s="24">
        <f>ROUND((12*1.437+(B19-12)*2.97)*1.05,0)</f>
        <v>48</v>
      </c>
      <c r="C17" s="24">
        <f>ROUND((12*1.437+(C19-12)*2.97)*1.05,0)</f>
        <v>46</v>
      </c>
      <c r="D17" s="24">
        <f>ROUND((12*1.437+(D19-12)*2.97)*1.05,0)</f>
        <v>43</v>
      </c>
      <c r="E17" s="24">
        <f>ROUND((12*1.437+(E19-12)*2.97)*1.05,0)</f>
        <v>42</v>
      </c>
      <c r="F17" s="38">
        <f>ROUND((12*1.437+(F19-12)*2.97)*1.05,0)</f>
        <v>39</v>
      </c>
      <c r="G17" s="66" t="s">
        <v>22</v>
      </c>
      <c r="H17" s="22"/>
      <c r="I17" s="26" t="s">
        <v>19</v>
      </c>
      <c r="J17" s="1"/>
      <c r="K17" s="1"/>
      <c r="L17" s="1"/>
      <c r="M17" s="1"/>
      <c r="N17" s="1"/>
      <c r="O17" s="1"/>
      <c r="P17" s="1"/>
      <c r="Q17" s="1"/>
    </row>
    <row r="18" spans="1:17" ht="14.25" customHeight="1">
      <c r="A18" s="7" t="s">
        <v>1</v>
      </c>
      <c r="B18" s="24">
        <f>ROUND((12*1.437+(B19-12)*2.97)/2*1.05,0)</f>
        <v>24</v>
      </c>
      <c r="C18" s="24">
        <f>ROUND((12*1.437+(C19-12)*2.97)/2*1.05,0)</f>
        <v>23</v>
      </c>
      <c r="D18" s="24">
        <f>ROUND((12*1.437+(D19-12)*2.97)/2*1.05,0)</f>
        <v>22</v>
      </c>
      <c r="E18" s="24">
        <f>ROUND((12*1.437+(E19-12)*2.97)/2*1.05,0)</f>
        <v>21</v>
      </c>
      <c r="F18" s="39">
        <f>ROUND((12*1.437+(F19-12)*2.97)/2*1.05,0)</f>
        <v>20</v>
      </c>
      <c r="G18" s="67"/>
      <c r="H18" s="2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customHeight="1">
      <c r="A19" s="8" t="s">
        <v>2</v>
      </c>
      <c r="B19" s="17">
        <f>B7+C10+D13+E16+F19</f>
        <v>21.599999999999998</v>
      </c>
      <c r="C19" s="17">
        <f>C10+D13+E16+F19</f>
        <v>20.9</v>
      </c>
      <c r="D19" s="17">
        <f>D13+E16+F19</f>
        <v>20.099999999999998</v>
      </c>
      <c r="E19" s="17">
        <f>E16+F19</f>
        <v>19.599999999999998</v>
      </c>
      <c r="F19" s="40">
        <v>18.7</v>
      </c>
      <c r="G19" s="68"/>
      <c r="H19" s="12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>
      <c r="A20" s="6" t="s">
        <v>0</v>
      </c>
      <c r="B20" s="23">
        <f>ROUND((12*1.437+(B22-12)*2.97)*1.05,0)</f>
        <v>50</v>
      </c>
      <c r="C20" s="23">
        <f>ROUND((12*1.437+(C22-12)*2.97)*1.05,0)</f>
        <v>47</v>
      </c>
      <c r="D20" s="23">
        <f>ROUND((12*1.437+(D22-12)*2.97)*1.05,0)</f>
        <v>45</v>
      </c>
      <c r="E20" s="23">
        <f>ROUND((12*1.437+(E22-12)*2.97)*1.05,0)</f>
        <v>43</v>
      </c>
      <c r="F20" s="41">
        <f>ROUND((12*1.437+(F22-12)*2.97)*1.05,0)</f>
        <v>41</v>
      </c>
      <c r="G20" s="34">
        <f t="shared" ref="G20" si="8">8*2.97*1.05</f>
        <v>24.948000000000004</v>
      </c>
      <c r="H20" s="47" t="s">
        <v>11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>
      <c r="A21" s="7" t="s">
        <v>1</v>
      </c>
      <c r="B21" s="24">
        <f>ROUND((12*1.437+(B22-12)*2.97)/2*1.05,0)</f>
        <v>25</v>
      </c>
      <c r="C21" s="24">
        <f>ROUND((12*1.437+(C22-12)*2.97)/2*1.05,0)</f>
        <v>24</v>
      </c>
      <c r="D21" s="24">
        <f>ROUND((12*1.437+(D22-12)*2.97)/2*1.05,0)</f>
        <v>22</v>
      </c>
      <c r="E21" s="24">
        <f>ROUND((12*1.437+(E22-12)*2.97)/2*1.05,0)</f>
        <v>22</v>
      </c>
      <c r="F21" s="39">
        <f>ROUND((12*1.437+(F22-12)*2.97)/2*1.05,0)</f>
        <v>20</v>
      </c>
      <c r="G21" s="35">
        <f t="shared" ref="G21" si="9">8*2.97/2*1.05</f>
        <v>12.474000000000002</v>
      </c>
      <c r="H21" s="48"/>
      <c r="J21" s="1"/>
      <c r="K21" s="1"/>
      <c r="L21" s="1"/>
      <c r="M21" s="1"/>
      <c r="N21" s="1"/>
      <c r="O21" s="1"/>
      <c r="P21" s="1"/>
      <c r="Q21" s="1"/>
    </row>
    <row r="22" spans="1:17" ht="14.25" customHeight="1">
      <c r="A22" s="8" t="s">
        <v>2</v>
      </c>
      <c r="B22" s="18">
        <f>B7+C10+D13+E16+F19+G22</f>
        <v>22.099999999999998</v>
      </c>
      <c r="C22" s="19">
        <f>C10+D13+E16+F19+G22</f>
        <v>21.4</v>
      </c>
      <c r="D22" s="19">
        <f>D13+E16+F19+G22</f>
        <v>20.599999999999998</v>
      </c>
      <c r="E22" s="19">
        <f>E16+F19+G22</f>
        <v>20.099999999999998</v>
      </c>
      <c r="F22" s="42">
        <f>F19+G22</f>
        <v>19.2</v>
      </c>
      <c r="G22" s="36">
        <v>0.5</v>
      </c>
      <c r="H22" s="49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>
      <c r="A23" s="6" t="s">
        <v>0</v>
      </c>
      <c r="B23" s="23">
        <f>ROUND((12*1.437+(B25-12)*2.97)*1.05,0)</f>
        <v>61</v>
      </c>
      <c r="C23" s="23">
        <f>ROUND((12*1.437+(C25-12)*2.97)*1.05,0)</f>
        <v>59</v>
      </c>
      <c r="D23" s="23">
        <f>ROUND((12*1.437+(D25-12)*2.97)*1.05,0)</f>
        <v>56</v>
      </c>
      <c r="E23" s="23">
        <f>ROUND((12*1.437+(E25-12)*2.97)*1.05,0)</f>
        <v>55</v>
      </c>
      <c r="F23" s="41">
        <f>ROUND((12*1.437+(F25-12)*2.97)*1.05,0)</f>
        <v>52</v>
      </c>
      <c r="G23" s="34">
        <f t="shared" ref="G23:H23" si="10">8*2.97*1.05</f>
        <v>24.948000000000004</v>
      </c>
      <c r="H23" s="13">
        <f t="shared" si="10"/>
        <v>24.948000000000004</v>
      </c>
      <c r="I23" s="47" t="s">
        <v>12</v>
      </c>
      <c r="J23" s="1"/>
      <c r="K23" s="1"/>
      <c r="L23" s="1"/>
      <c r="M23" s="1"/>
      <c r="N23" s="1"/>
      <c r="O23" s="1"/>
      <c r="P23" s="1"/>
      <c r="Q23" s="1"/>
    </row>
    <row r="24" spans="1:17" ht="14.25" customHeight="1">
      <c r="A24" s="7" t="s">
        <v>1</v>
      </c>
      <c r="B24" s="24">
        <f>ROUND((12*1.437+(B25-12)*2.97)/2*1.05,0)</f>
        <v>31</v>
      </c>
      <c r="C24" s="24">
        <f>ROUND((12*1.437+(C25-12)*2.97)/2*1.05,0)</f>
        <v>29</v>
      </c>
      <c r="D24" s="24">
        <f>ROUND((12*1.437+(D25-12)*2.97)/2*1.05,0)</f>
        <v>28</v>
      </c>
      <c r="E24" s="24">
        <f>ROUND((12*1.437+(E25-12)*2.97)/2*1.05,0)</f>
        <v>27</v>
      </c>
      <c r="F24" s="39">
        <f>ROUND((12*1.437+(F25-12)*2.97)/2*1.05,0)</f>
        <v>26</v>
      </c>
      <c r="G24" s="35">
        <f t="shared" ref="G24:H24" si="11">8*2.97/2*1.05</f>
        <v>12.474000000000002</v>
      </c>
      <c r="H24" s="14">
        <f t="shared" si="11"/>
        <v>12.474000000000002</v>
      </c>
      <c r="I24" s="48"/>
      <c r="J24" s="5"/>
      <c r="K24" s="5"/>
      <c r="L24" s="5"/>
      <c r="M24" s="5"/>
      <c r="N24" s="5"/>
      <c r="O24" s="5"/>
      <c r="P24" s="1"/>
      <c r="Q24" s="1"/>
    </row>
    <row r="25" spans="1:17" ht="14.25" customHeight="1">
      <c r="A25" s="8" t="s">
        <v>2</v>
      </c>
      <c r="B25" s="19">
        <f>B7+C10+D13+E16+F19+G22+H25</f>
        <v>25.799999999999997</v>
      </c>
      <c r="C25" s="19">
        <f>C10+D13+E16+F19+G22+H25</f>
        <v>25.099999999999998</v>
      </c>
      <c r="D25" s="19">
        <f>D13+E16+F19+G22+H25</f>
        <v>24.299999999999997</v>
      </c>
      <c r="E25" s="19">
        <f>E16+F19+G22+H25</f>
        <v>23.799999999999997</v>
      </c>
      <c r="F25" s="42">
        <f>F19+G22+H25</f>
        <v>22.9</v>
      </c>
      <c r="G25" s="37">
        <f>G22+H25</f>
        <v>4.2</v>
      </c>
      <c r="H25" s="15">
        <v>3.7</v>
      </c>
      <c r="I25" s="49"/>
      <c r="J25" s="5"/>
      <c r="K25" s="5"/>
      <c r="L25" s="5"/>
      <c r="M25" s="5"/>
      <c r="N25" s="5"/>
      <c r="O25" s="5"/>
      <c r="P25" s="1"/>
      <c r="Q25" s="1"/>
    </row>
    <row r="26" spans="1:17" ht="14.25" customHeight="1">
      <c r="A26" s="6" t="s">
        <v>0</v>
      </c>
      <c r="B26" s="23">
        <f>ROUND((12*1.437+(B28-12)*2.97)*1.05,0)</f>
        <v>67</v>
      </c>
      <c r="C26" s="23">
        <f>ROUND((12*1.437+(C28-12)*2.97)*1.05,0)</f>
        <v>65</v>
      </c>
      <c r="D26" s="23">
        <f>ROUND((12*1.437+(D28-12)*2.97)*1.05,0)</f>
        <v>62</v>
      </c>
      <c r="E26" s="23">
        <f>ROUND((12*1.437+(E28-12)*2.97)*1.05,0)</f>
        <v>61</v>
      </c>
      <c r="F26" s="41">
        <f>ROUND((12*1.437+(F28-12)*2.97)*1.05,0)</f>
        <v>58</v>
      </c>
      <c r="G26" s="34">
        <f t="shared" ref="G26:I26" si="12">8*2.97*1.05</f>
        <v>24.948000000000004</v>
      </c>
      <c r="H26" s="13">
        <f t="shared" si="12"/>
        <v>24.948000000000004</v>
      </c>
      <c r="I26" s="13">
        <f t="shared" si="12"/>
        <v>24.948000000000004</v>
      </c>
      <c r="J26" s="56" t="s">
        <v>20</v>
      </c>
      <c r="K26" s="5"/>
      <c r="L26" s="5"/>
      <c r="M26" s="5"/>
      <c r="N26" s="5"/>
      <c r="O26" s="5"/>
      <c r="P26" s="1"/>
      <c r="Q26" s="1"/>
    </row>
    <row r="27" spans="1:17" ht="14.25" customHeight="1">
      <c r="A27" s="7" t="s">
        <v>1</v>
      </c>
      <c r="B27" s="24">
        <f>ROUND((12*1.437+(B28-12)*2.97)/2*1.05,0)</f>
        <v>33</v>
      </c>
      <c r="C27" s="24">
        <f>ROUND((12*1.437+(C28-12)*2.97)/2*1.05,0)</f>
        <v>32</v>
      </c>
      <c r="D27" s="24">
        <f>ROUND((12*1.437+(D28-12)*2.97)/2*1.05,0)</f>
        <v>31</v>
      </c>
      <c r="E27" s="24">
        <f>ROUND((12*1.437+(E28-12)*2.97)/2*1.05,0)</f>
        <v>30</v>
      </c>
      <c r="F27" s="39">
        <f>ROUND((12*1.437+(F28-12)*2.97)/2*1.05,0)</f>
        <v>29</v>
      </c>
      <c r="G27" s="35">
        <f t="shared" ref="G27:I27" si="13">8*2.97/2*1.05</f>
        <v>12.474000000000002</v>
      </c>
      <c r="H27" s="14">
        <f t="shared" si="13"/>
        <v>12.474000000000002</v>
      </c>
      <c r="I27" s="14">
        <f t="shared" si="13"/>
        <v>12.474000000000002</v>
      </c>
      <c r="J27" s="57"/>
      <c r="K27" s="5"/>
      <c r="L27" s="5"/>
      <c r="M27" s="5"/>
      <c r="N27" s="5"/>
      <c r="O27" s="5"/>
      <c r="P27" s="1"/>
      <c r="Q27" s="1"/>
    </row>
    <row r="28" spans="1:17" ht="14.25" customHeight="1">
      <c r="A28" s="8" t="s">
        <v>2</v>
      </c>
      <c r="B28" s="19">
        <f>B7+C10+D13+E16+F19+G22+H25+I28</f>
        <v>27.599999999999998</v>
      </c>
      <c r="C28" s="19">
        <f>C10+D13+E16+F19+G22+H25+I28</f>
        <v>26.9</v>
      </c>
      <c r="D28" s="19">
        <f>D13+E16+F19+G22+H25+I28</f>
        <v>26.099999999999998</v>
      </c>
      <c r="E28" s="19">
        <f>E16+F19+G22+H25+I28</f>
        <v>25.599999999999998</v>
      </c>
      <c r="F28" s="42">
        <f>F19+G22+H25+I28</f>
        <v>24.7</v>
      </c>
      <c r="G28" s="37">
        <f>G22+H25+I28</f>
        <v>6</v>
      </c>
      <c r="H28" s="19">
        <f>H25+I28</f>
        <v>5.5</v>
      </c>
      <c r="I28" s="15">
        <v>1.8</v>
      </c>
      <c r="J28" s="58"/>
      <c r="K28" s="12"/>
      <c r="L28" s="5"/>
      <c r="M28" s="5"/>
      <c r="N28" s="5"/>
      <c r="O28" s="5"/>
      <c r="P28" s="1"/>
      <c r="Q28" s="1"/>
    </row>
    <row r="29" spans="1:17" ht="14.25" customHeight="1">
      <c r="A29" s="6" t="s">
        <v>0</v>
      </c>
      <c r="B29" s="23">
        <f>ROUND((12*1.437+(B31-12)*2.97)*1.05,0)</f>
        <v>71</v>
      </c>
      <c r="C29" s="23">
        <f>ROUND((12*1.437+(C31-12)*2.97)*1.05,0)</f>
        <v>69</v>
      </c>
      <c r="D29" s="23">
        <f>ROUND((12*1.437+(D31-12)*2.97)*1.05,0)</f>
        <v>66</v>
      </c>
      <c r="E29" s="23">
        <f>ROUND((12*1.437+(E31-12)*2.97)*1.05,0)</f>
        <v>65</v>
      </c>
      <c r="F29" s="41">
        <f>ROUND((12*1.437+(F31-12)*2.97)*1.05,0)</f>
        <v>62</v>
      </c>
      <c r="G29" s="34">
        <f t="shared" ref="G29:J29" si="14">8*2.97*1.05</f>
        <v>24.948000000000004</v>
      </c>
      <c r="H29" s="13">
        <f t="shared" si="14"/>
        <v>24.948000000000004</v>
      </c>
      <c r="I29" s="13">
        <f t="shared" si="14"/>
        <v>24.948000000000004</v>
      </c>
      <c r="J29" s="13">
        <f t="shared" si="14"/>
        <v>24.948000000000004</v>
      </c>
      <c r="K29" s="59" t="s">
        <v>13</v>
      </c>
      <c r="L29" s="5"/>
      <c r="M29" s="5"/>
      <c r="N29" s="5"/>
      <c r="O29" s="5"/>
      <c r="P29" s="1"/>
      <c r="Q29" s="1"/>
    </row>
    <row r="30" spans="1:17" ht="14.25" customHeight="1">
      <c r="A30" s="7" t="s">
        <v>1</v>
      </c>
      <c r="B30" s="24">
        <f>ROUND((12*1.437+(B31-12)*2.97)/2*1.05,0)</f>
        <v>36</v>
      </c>
      <c r="C30" s="24">
        <f>ROUND((12*1.437+(C31-12)*2.97)/2*1.05,0)</f>
        <v>34</v>
      </c>
      <c r="D30" s="24">
        <f>ROUND((12*1.437+(D31-12)*2.97)/2*1.05,0)</f>
        <v>33</v>
      </c>
      <c r="E30" s="24">
        <f>ROUND((12*1.437+(E31-12)*2.97)/2*1.05,0)</f>
        <v>32</v>
      </c>
      <c r="F30" s="39">
        <f>ROUND((12*1.437+(F31-12)*2.97)/2*1.05,0)</f>
        <v>31</v>
      </c>
      <c r="G30" s="35">
        <f t="shared" ref="G30:J30" si="15">8*2.97/2*1.05</f>
        <v>12.474000000000002</v>
      </c>
      <c r="H30" s="14">
        <f t="shared" si="15"/>
        <v>12.474000000000002</v>
      </c>
      <c r="I30" s="14">
        <f t="shared" si="15"/>
        <v>12.474000000000002</v>
      </c>
      <c r="J30" s="14">
        <f t="shared" si="15"/>
        <v>12.474000000000002</v>
      </c>
      <c r="K30" s="60"/>
      <c r="L30" s="5"/>
      <c r="M30" s="5"/>
      <c r="N30" s="5"/>
      <c r="O30" s="5"/>
      <c r="P30" s="1"/>
      <c r="Q30" s="1"/>
    </row>
    <row r="31" spans="1:17" ht="14.25" customHeight="1">
      <c r="A31" s="8" t="s">
        <v>2</v>
      </c>
      <c r="B31" s="20">
        <f>B7+C10+D13+E16+F19+G22+H25+I28+J31</f>
        <v>28.999999999999996</v>
      </c>
      <c r="C31" s="20">
        <f>C10+D13+E16+F19+G22+H25+I28+J31</f>
        <v>28.299999999999997</v>
      </c>
      <c r="D31" s="20">
        <f>D13+E16+F19+G22+H25+I28+J31</f>
        <v>27.499999999999996</v>
      </c>
      <c r="E31" s="20">
        <f>E16+F19+G22+H25+I28+J31</f>
        <v>26.999999999999996</v>
      </c>
      <c r="F31" s="45">
        <f>F19+G22+H25+I28+J31</f>
        <v>26.099999999999998</v>
      </c>
      <c r="G31" s="21">
        <f>G22+H25+I28+J31</f>
        <v>7.4</v>
      </c>
      <c r="H31" s="20">
        <f>H25+I28+J31</f>
        <v>6.9</v>
      </c>
      <c r="I31" s="20">
        <f>I28+J31</f>
        <v>3.2</v>
      </c>
      <c r="J31" s="15">
        <v>1.4</v>
      </c>
      <c r="K31" s="61"/>
      <c r="L31" s="5"/>
      <c r="M31" s="5"/>
      <c r="N31" s="5"/>
      <c r="O31" s="5"/>
      <c r="P31" s="1"/>
      <c r="Q31" s="1"/>
    </row>
    <row r="32" spans="1:17" ht="14.25" customHeight="1">
      <c r="A32" s="6" t="s">
        <v>0</v>
      </c>
      <c r="B32" s="23">
        <f>ROUND((12*1.437+(B34-12)*2.97)*1.05,0)</f>
        <v>77</v>
      </c>
      <c r="C32" s="23">
        <f>ROUND((12*1.437+(C34-12)*2.97)*1.05,0)</f>
        <v>75</v>
      </c>
      <c r="D32" s="23">
        <f>ROUND((12*1.437+(D34-12)*2.97)*1.05,0)</f>
        <v>72</v>
      </c>
      <c r="E32" s="23">
        <f>ROUND((12*1.437+(E34-12)*2.97)*1.05,0)</f>
        <v>71</v>
      </c>
      <c r="F32" s="41">
        <f>ROUND((12*1.437+(F34-12)*2.97)*1.05,0)</f>
        <v>68</v>
      </c>
      <c r="G32" s="43">
        <f t="shared" ref="G32:H32" si="16">G34*2.97*1.05</f>
        <v>29.002050000000004</v>
      </c>
      <c r="H32" s="9">
        <f t="shared" si="16"/>
        <v>27.442800000000005</v>
      </c>
      <c r="I32" s="13">
        <f t="shared" ref="I32:K32" si="17">8*2.97*1.05</f>
        <v>24.948000000000004</v>
      </c>
      <c r="J32" s="13">
        <f t="shared" si="17"/>
        <v>24.948000000000004</v>
      </c>
      <c r="K32" s="13">
        <f t="shared" si="17"/>
        <v>24.948000000000004</v>
      </c>
      <c r="L32" s="59" t="s">
        <v>14</v>
      </c>
      <c r="M32" s="28"/>
      <c r="N32" s="5"/>
      <c r="O32" s="5"/>
      <c r="P32" s="1"/>
      <c r="Q32" s="1"/>
    </row>
    <row r="33" spans="1:17" ht="14.25" customHeight="1">
      <c r="A33" s="7" t="s">
        <v>1</v>
      </c>
      <c r="B33" s="24">
        <f>ROUND((12*1.437+(B34-12)*2.97)/2*1.05,0)</f>
        <v>39</v>
      </c>
      <c r="C33" s="24">
        <f>ROUND((12*1.437+(C34-12)*2.97)/2*1.05,0)</f>
        <v>37</v>
      </c>
      <c r="D33" s="24">
        <f>ROUND((12*1.437+(D34-12)*2.97)/2*1.05,0)</f>
        <v>36</v>
      </c>
      <c r="E33" s="24">
        <f>ROUND((12*1.437+(E34-12)*2.97)/2*1.05,0)</f>
        <v>35</v>
      </c>
      <c r="F33" s="39">
        <f>ROUND((12*1.437+(F34-12)*2.97)/2*1.05,0)</f>
        <v>34</v>
      </c>
      <c r="G33" s="44">
        <f t="shared" ref="G33:H33" si="18">G34*2.97/2*1.05</f>
        <v>14.501025000000002</v>
      </c>
      <c r="H33" s="10">
        <f t="shared" si="18"/>
        <v>13.721400000000003</v>
      </c>
      <c r="I33" s="14">
        <f t="shared" ref="I33:K33" si="19">8*2.97/2*1.05</f>
        <v>12.474000000000002</v>
      </c>
      <c r="J33" s="14">
        <f t="shared" si="19"/>
        <v>12.474000000000002</v>
      </c>
      <c r="K33" s="14">
        <f t="shared" si="19"/>
        <v>12.474000000000002</v>
      </c>
      <c r="L33" s="60"/>
      <c r="M33" s="28"/>
      <c r="N33" s="5"/>
      <c r="O33" s="5"/>
      <c r="P33" s="1"/>
      <c r="Q33" s="1"/>
    </row>
    <row r="34" spans="1:17" ht="14.25" customHeight="1">
      <c r="A34" s="8" t="s">
        <v>2</v>
      </c>
      <c r="B34" s="21">
        <f>B7+C10+D13+E16+F19+G22+H25+I28+J31+K34</f>
        <v>30.899999999999995</v>
      </c>
      <c r="C34" s="20">
        <f>C10+D13+E16+F19+G22+H25+I28+J31+K34</f>
        <v>30.199999999999996</v>
      </c>
      <c r="D34" s="20">
        <f>D13+E16+F19+G22+H25+I28+J31+K34</f>
        <v>29.399999999999995</v>
      </c>
      <c r="E34" s="20">
        <f>E16+F19+G22+H25+I28+J31+K34</f>
        <v>28.899999999999995</v>
      </c>
      <c r="F34" s="45">
        <f>F19+G22+H25+I28+J31+K34</f>
        <v>27.999999999999996</v>
      </c>
      <c r="G34" s="21">
        <f>G22+H25+I28+J31+K34</f>
        <v>9.3000000000000007</v>
      </c>
      <c r="H34" s="20">
        <f>H25+I28+J31+K34</f>
        <v>8.8000000000000007</v>
      </c>
      <c r="I34" s="20">
        <f>I28+J31+K34</f>
        <v>5.0999999999999996</v>
      </c>
      <c r="J34" s="20">
        <f>J31+K34</f>
        <v>3.3</v>
      </c>
      <c r="K34" s="15">
        <v>1.9</v>
      </c>
      <c r="L34" s="61"/>
      <c r="M34" s="28"/>
      <c r="N34" s="5"/>
      <c r="O34" s="5"/>
      <c r="P34" s="1"/>
      <c r="Q34" s="1"/>
    </row>
    <row r="35" spans="1:17" ht="14.25" customHeight="1">
      <c r="A35" s="6" t="s">
        <v>0</v>
      </c>
      <c r="B35" s="23">
        <f>ROUND((12*1.437+(B37-12)*2.97)*1.05,0)</f>
        <v>90</v>
      </c>
      <c r="C35" s="23">
        <f>ROUND((12*1.437+(C37-12)*2.97)*1.05,0)</f>
        <v>87</v>
      </c>
      <c r="D35" s="23">
        <f>ROUND((12*1.437+(D37-12)*2.97)*1.05,0)</f>
        <v>85</v>
      </c>
      <c r="E35" s="23">
        <f>ROUND((12*1.437+(E37-12)*2.97)*1.05,0)</f>
        <v>83</v>
      </c>
      <c r="F35" s="41">
        <f>ROUND((12*1.437+(F37-12)*2.97)*1.05,0)</f>
        <v>80</v>
      </c>
      <c r="G35" s="43">
        <f t="shared" ref="G35:J35" si="20">G37*2.97*1.05</f>
        <v>41.476050000000008</v>
      </c>
      <c r="H35" s="9">
        <f t="shared" si="20"/>
        <v>39.916800000000009</v>
      </c>
      <c r="I35" s="9">
        <f t="shared" si="20"/>
        <v>28.378350000000001</v>
      </c>
      <c r="J35" s="13">
        <f t="shared" ref="J35:L35" si="21">8*2.97*1.05</f>
        <v>24.948000000000004</v>
      </c>
      <c r="K35" s="13">
        <f t="shared" si="21"/>
        <v>24.948000000000004</v>
      </c>
      <c r="L35" s="13">
        <f t="shared" si="21"/>
        <v>24.948000000000004</v>
      </c>
      <c r="M35" s="59" t="s">
        <v>16</v>
      </c>
      <c r="N35" s="5"/>
      <c r="O35" s="5"/>
      <c r="P35" s="1"/>
      <c r="Q35" s="1"/>
    </row>
    <row r="36" spans="1:17" ht="14.25" customHeight="1">
      <c r="A36" s="7" t="s">
        <v>1</v>
      </c>
      <c r="B36" s="24">
        <f>ROUND((12*1.437+(B37-12)*2.97)/2*1.05,0)</f>
        <v>45</v>
      </c>
      <c r="C36" s="24">
        <f>ROUND((12*1.437+(C37-12)*2.97)/2*1.05,0)</f>
        <v>44</v>
      </c>
      <c r="D36" s="24">
        <f>ROUND((12*1.437+(D37-12)*2.97)/2*1.05,0)</f>
        <v>42</v>
      </c>
      <c r="E36" s="24">
        <f>ROUND((12*1.437+(E37-12)*2.97)/2*1.05,0)</f>
        <v>42</v>
      </c>
      <c r="F36" s="39">
        <f>ROUND((12*1.437+(F37-12)*2.97)/2*1.05,0)</f>
        <v>40</v>
      </c>
      <c r="G36" s="44">
        <f t="shared" ref="G36:J36" si="22">G37*2.97/2*1.05</f>
        <v>20.738025000000004</v>
      </c>
      <c r="H36" s="10">
        <f t="shared" si="22"/>
        <v>19.958400000000005</v>
      </c>
      <c r="I36" s="10">
        <f t="shared" si="22"/>
        <v>14.189175000000001</v>
      </c>
      <c r="J36" s="14">
        <f t="shared" ref="J36:L36" si="23">8*2.97/2*1.05</f>
        <v>12.474000000000002</v>
      </c>
      <c r="K36" s="14">
        <f t="shared" si="23"/>
        <v>12.474000000000002</v>
      </c>
      <c r="L36" s="14">
        <f t="shared" si="23"/>
        <v>12.474000000000002</v>
      </c>
      <c r="M36" s="60"/>
      <c r="N36" s="5"/>
      <c r="O36" s="5"/>
      <c r="P36" s="1"/>
      <c r="Q36" s="1"/>
    </row>
    <row r="37" spans="1:17" ht="14.25" customHeight="1">
      <c r="A37" s="8" t="s">
        <v>2</v>
      </c>
      <c r="B37" s="29">
        <f>B7+C10+D13+E16+F19+G22+H25+I28+J31+K34+L37</f>
        <v>34.899999999999991</v>
      </c>
      <c r="C37" s="30">
        <f>C10+D13+E16+F19+G22+H25+I28+J31+K34+L37</f>
        <v>34.199999999999996</v>
      </c>
      <c r="D37" s="30">
        <f>D13+E16+F19+G22+H25+I28+J31+K34+L37</f>
        <v>33.399999999999991</v>
      </c>
      <c r="E37" s="30">
        <f>E16+F19+G22+H25+I28+J31+K34+L37</f>
        <v>32.899999999999991</v>
      </c>
      <c r="F37" s="46">
        <f>F19+G22+H25+I28+J31+K34+L37</f>
        <v>31.999999999999996</v>
      </c>
      <c r="G37" s="29">
        <f>G22+H25+I28+J31+K34+L37</f>
        <v>13.3</v>
      </c>
      <c r="H37" s="30">
        <f>H25+I28+J31+K34+L37</f>
        <v>12.8</v>
      </c>
      <c r="I37" s="30">
        <f>I28+J31+K34+L37</f>
        <v>9.1</v>
      </c>
      <c r="J37" s="30">
        <f>J31+K34+L37</f>
        <v>7.3</v>
      </c>
      <c r="K37" s="31">
        <f>K34+L37</f>
        <v>5.9</v>
      </c>
      <c r="L37" s="31">
        <v>4</v>
      </c>
      <c r="M37" s="61"/>
      <c r="N37" s="5"/>
      <c r="O37" s="5"/>
      <c r="P37" s="1"/>
      <c r="Q37" s="1"/>
    </row>
    <row r="38" spans="1:17" ht="14.25" customHeight="1">
      <c r="A38" s="6" t="s">
        <v>0</v>
      </c>
      <c r="B38" s="23">
        <f>ROUND((12*1.437+(B40-12)*2.97)*1.05,0)</f>
        <v>92</v>
      </c>
      <c r="C38" s="23">
        <f>ROUND((12*1.437+(C40-12)*2.97)*1.05,0)</f>
        <v>90</v>
      </c>
      <c r="D38" s="23">
        <f>ROUND((12*1.437+(D40-12)*2.97)*1.05,0)</f>
        <v>87</v>
      </c>
      <c r="E38" s="23">
        <f>ROUND((12*1.437+(E40-12)*2.97)*1.05,0)</f>
        <v>86</v>
      </c>
      <c r="F38" s="41">
        <f>ROUND((12*1.437+(F40-12)*2.97)*1.05,0)</f>
        <v>83</v>
      </c>
      <c r="G38" s="43">
        <f t="shared" ref="G38:H38" si="24">G40*2.97*1.05</f>
        <v>43.970850000000013</v>
      </c>
      <c r="H38" s="9">
        <f t="shared" si="24"/>
        <v>42.411600000000014</v>
      </c>
      <c r="I38" s="9">
        <f t="shared" ref="I38:J38" si="25">I40*2.97*1.05</f>
        <v>30.873150000000003</v>
      </c>
      <c r="J38" s="9">
        <f t="shared" si="25"/>
        <v>25.259850000000004</v>
      </c>
      <c r="K38" s="13">
        <f t="shared" ref="K38:M38" si="26">8*2.97*1.05</f>
        <v>24.948000000000004</v>
      </c>
      <c r="L38" s="13">
        <f t="shared" si="26"/>
        <v>24.948000000000004</v>
      </c>
      <c r="M38" s="13">
        <f t="shared" si="26"/>
        <v>24.948000000000004</v>
      </c>
      <c r="N38" s="53" t="s">
        <v>15</v>
      </c>
      <c r="O38" s="5"/>
      <c r="P38" s="1"/>
      <c r="Q38" s="1"/>
    </row>
    <row r="39" spans="1:17" ht="14.25" customHeight="1">
      <c r="A39" s="7" t="s">
        <v>1</v>
      </c>
      <c r="B39" s="24">
        <f>ROUND((12*1.437+(B40-12)*2.97)/2*1.05,0)</f>
        <v>46</v>
      </c>
      <c r="C39" s="24">
        <f>ROUND((12*1.437+(C40-12)*2.97)/2*1.05,0)</f>
        <v>45</v>
      </c>
      <c r="D39" s="24">
        <f>ROUND((12*1.437+(D40-12)*2.97)/2*1.05,0)</f>
        <v>44</v>
      </c>
      <c r="E39" s="24">
        <f>ROUND((12*1.437+(E40-12)*2.97)/2*1.05,0)</f>
        <v>43</v>
      </c>
      <c r="F39" s="39">
        <f>ROUND((12*1.437+(F40-12)*2.97)/2*1.05,0)</f>
        <v>41</v>
      </c>
      <c r="G39" s="44">
        <f t="shared" ref="G39:J39" si="27">G40*2.97/2*1.05</f>
        <v>21.985425000000006</v>
      </c>
      <c r="H39" s="10">
        <f t="shared" si="27"/>
        <v>21.205800000000007</v>
      </c>
      <c r="I39" s="10">
        <f t="shared" si="27"/>
        <v>15.436575000000001</v>
      </c>
      <c r="J39" s="10">
        <f t="shared" si="27"/>
        <v>12.629925000000002</v>
      </c>
      <c r="K39" s="14">
        <f t="shared" ref="K39:M39" si="28">8*2.97/2*1.05</f>
        <v>12.474000000000002</v>
      </c>
      <c r="L39" s="14">
        <f t="shared" si="28"/>
        <v>12.474000000000002</v>
      </c>
      <c r="M39" s="14">
        <f t="shared" si="28"/>
        <v>12.474000000000002</v>
      </c>
      <c r="N39" s="54"/>
      <c r="O39" s="5"/>
      <c r="P39" s="1"/>
      <c r="Q39" s="1"/>
    </row>
    <row r="40" spans="1:17" ht="14.25" customHeight="1">
      <c r="A40" s="8" t="s">
        <v>2</v>
      </c>
      <c r="B40" s="20">
        <f>B7+C10+D13+E16+F19+G22+H25+I28+J31+K34+L37+M40</f>
        <v>35.699999999999989</v>
      </c>
      <c r="C40" s="20">
        <f>C10+D13+E16+F19+G22+H25+I28+J31+K34+L37+M40</f>
        <v>34.999999999999993</v>
      </c>
      <c r="D40" s="20">
        <f>D13+E16+F19+G22+H25+I28+J31+K34+L37+M40</f>
        <v>34.199999999999989</v>
      </c>
      <c r="E40" s="20">
        <f>E16+F19+G22+H25+I28+J31+K34+L37+M40</f>
        <v>33.699999999999989</v>
      </c>
      <c r="F40" s="45">
        <f>F19++G22+H25+I28+J31+K34+L37+M40</f>
        <v>32.799999999999997</v>
      </c>
      <c r="G40" s="21">
        <f>G22+H25+I28+J31+K34+L37+M40</f>
        <v>14.100000000000001</v>
      </c>
      <c r="H40" s="20">
        <f>H25+I28+J31+K34+L37+M40</f>
        <v>13.600000000000001</v>
      </c>
      <c r="I40" s="20">
        <f>I28+J31+K34+L37+M40</f>
        <v>9.9</v>
      </c>
      <c r="J40" s="20">
        <f>J31+K34+L37+M40</f>
        <v>8.1</v>
      </c>
      <c r="K40" s="20">
        <f>K34+L37+M40</f>
        <v>6.7</v>
      </c>
      <c r="L40" s="15">
        <f>L37+M40</f>
        <v>4.8</v>
      </c>
      <c r="M40" s="15">
        <v>0.8</v>
      </c>
      <c r="N40" s="55"/>
      <c r="O40" s="5"/>
      <c r="P40" s="1"/>
      <c r="Q40" s="1"/>
    </row>
    <row r="41" spans="1:17" ht="12.6" customHeight="1">
      <c r="P41" t="s">
        <v>4</v>
      </c>
    </row>
    <row r="43" spans="1:17" ht="12.6" customHeight="1">
      <c r="P43" s="1"/>
    </row>
  </sheetData>
  <mergeCells count="14">
    <mergeCell ref="B2:B4"/>
    <mergeCell ref="A2:A4"/>
    <mergeCell ref="I23:I25"/>
    <mergeCell ref="N38:N40"/>
    <mergeCell ref="J26:J28"/>
    <mergeCell ref="K29:K31"/>
    <mergeCell ref="L32:L34"/>
    <mergeCell ref="M35:M37"/>
    <mergeCell ref="C5:C7"/>
    <mergeCell ref="D8:D10"/>
    <mergeCell ref="H20:H22"/>
    <mergeCell ref="E11:E13"/>
    <mergeCell ref="F14:F16"/>
    <mergeCell ref="G17:G19"/>
  </mergeCells>
  <phoneticPr fontId="3" type="noConversion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8" sqref="F18"/>
    </sheetView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19路(現金刷卡價)</vt:lpstr>
      <vt:lpstr>Sheet1</vt:lpstr>
    </vt:vector>
  </TitlesOfParts>
  <Company>南投汽車客運股份有限公司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員林客運</cp:lastModifiedBy>
  <cp:lastPrinted>2020-09-28T08:38:16Z</cp:lastPrinted>
  <dcterms:created xsi:type="dcterms:W3CDTF">2017-02-16T06:04:43Z</dcterms:created>
  <dcterms:modified xsi:type="dcterms:W3CDTF">2021-09-24T02:19:42Z</dcterms:modified>
</cp:coreProperties>
</file>