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75" windowWidth="16215" windowHeight="8895"/>
  </bookViews>
  <sheets>
    <sheet name="6734(現金)" sheetId="3" r:id="rId1"/>
    <sheet name="6734(IC卡) " sheetId="7" r:id="rId2"/>
  </sheets>
  <calcPr calcId="124519"/>
</workbook>
</file>

<file path=xl/calcChain.xml><?xml version="1.0" encoding="utf-8"?>
<calcChain xmlns="http://schemas.openxmlformats.org/spreadsheetml/2006/main">
  <c r="T59" i="7"/>
  <c r="S59"/>
  <c r="R59"/>
  <c r="Q59"/>
  <c r="P59"/>
  <c r="O59"/>
  <c r="T58"/>
  <c r="S58"/>
  <c r="R58"/>
  <c r="Q58"/>
  <c r="P58"/>
  <c r="O58"/>
  <c r="S56"/>
  <c r="R56"/>
  <c r="Q56"/>
  <c r="P56"/>
  <c r="O56"/>
  <c r="S55"/>
  <c r="R55"/>
  <c r="Q55"/>
  <c r="P55"/>
  <c r="O55"/>
  <c r="R53"/>
  <c r="Q53"/>
  <c r="P53"/>
  <c r="O53"/>
  <c r="N53"/>
  <c r="R52"/>
  <c r="Q52"/>
  <c r="P52"/>
  <c r="O52"/>
  <c r="N52"/>
  <c r="Q50"/>
  <c r="P50"/>
  <c r="O50"/>
  <c r="N50"/>
  <c r="Q49"/>
  <c r="P49"/>
  <c r="O49"/>
  <c r="N49"/>
  <c r="P47"/>
  <c r="O47"/>
  <c r="N47"/>
  <c r="P46"/>
  <c r="O46"/>
  <c r="N46"/>
  <c r="O44"/>
  <c r="N44"/>
  <c r="O43"/>
  <c r="N43"/>
  <c r="N41"/>
  <c r="M41"/>
  <c r="N40"/>
  <c r="M40"/>
  <c r="M38"/>
  <c r="L38"/>
  <c r="M37"/>
  <c r="L37"/>
  <c r="L35"/>
  <c r="K35"/>
  <c r="L34"/>
  <c r="K34"/>
  <c r="K32"/>
  <c r="J32"/>
  <c r="K31"/>
  <c r="J31"/>
  <c r="J29"/>
  <c r="I29"/>
  <c r="H29"/>
  <c r="J28"/>
  <c r="I28"/>
  <c r="H28"/>
  <c r="I26"/>
  <c r="H26"/>
  <c r="G26"/>
  <c r="F26"/>
  <c r="I25"/>
  <c r="H25"/>
  <c r="G25"/>
  <c r="F25"/>
  <c r="H23"/>
  <c r="G23"/>
  <c r="F23"/>
  <c r="E23"/>
  <c r="H22"/>
  <c r="G22"/>
  <c r="F22"/>
  <c r="E22"/>
  <c r="G20"/>
  <c r="F20"/>
  <c r="E20"/>
  <c r="G19"/>
  <c r="F19"/>
  <c r="E19"/>
  <c r="F17"/>
  <c r="E17"/>
  <c r="D17"/>
  <c r="C17"/>
  <c r="F16"/>
  <c r="E16"/>
  <c r="D16"/>
  <c r="C16"/>
  <c r="E14"/>
  <c r="D14"/>
  <c r="C14"/>
  <c r="E13"/>
  <c r="D13"/>
  <c r="C13"/>
  <c r="D11"/>
  <c r="C11"/>
  <c r="D10"/>
  <c r="C10"/>
  <c r="C8"/>
  <c r="C7"/>
  <c r="B8"/>
  <c r="B7"/>
  <c r="B5"/>
  <c r="B4"/>
  <c r="B8" i="3" l="1"/>
  <c r="B7"/>
  <c r="T59"/>
  <c r="S59"/>
  <c r="R59"/>
  <c r="Q59"/>
  <c r="P59"/>
  <c r="O59"/>
  <c r="T58"/>
  <c r="S58"/>
  <c r="R58"/>
  <c r="Q58"/>
  <c r="P58"/>
  <c r="O58"/>
  <c r="S56"/>
  <c r="R56"/>
  <c r="Q56"/>
  <c r="P56"/>
  <c r="O56"/>
  <c r="S55"/>
  <c r="R55"/>
  <c r="Q55"/>
  <c r="P55"/>
  <c r="O55"/>
  <c r="R53"/>
  <c r="Q53"/>
  <c r="P53"/>
  <c r="O53"/>
  <c r="N53"/>
  <c r="R52"/>
  <c r="Q52"/>
  <c r="P52"/>
  <c r="O52"/>
  <c r="N52"/>
  <c r="Q50"/>
  <c r="P50"/>
  <c r="O50"/>
  <c r="N50"/>
  <c r="Q49"/>
  <c r="P49"/>
  <c r="O49"/>
  <c r="N49"/>
  <c r="P47"/>
  <c r="O47"/>
  <c r="N47"/>
  <c r="P46"/>
  <c r="O46"/>
  <c r="N46"/>
  <c r="O44"/>
  <c r="N44"/>
  <c r="O43"/>
  <c r="N43"/>
  <c r="N41"/>
  <c r="M41"/>
  <c r="N40"/>
  <c r="M40"/>
  <c r="M38"/>
  <c r="L38"/>
  <c r="M37"/>
  <c r="L37"/>
  <c r="L35"/>
  <c r="K35"/>
  <c r="L34"/>
  <c r="K34"/>
  <c r="K32"/>
  <c r="J32"/>
  <c r="K31"/>
  <c r="J31"/>
  <c r="J29"/>
  <c r="I29"/>
  <c r="H29"/>
  <c r="J28"/>
  <c r="I28"/>
  <c r="H28"/>
  <c r="I26"/>
  <c r="H26"/>
  <c r="G26"/>
  <c r="F26"/>
  <c r="I25"/>
  <c r="H25"/>
  <c r="G25"/>
  <c r="F25"/>
  <c r="H23"/>
  <c r="G23"/>
  <c r="F23"/>
  <c r="E23"/>
  <c r="H22"/>
  <c r="G22"/>
  <c r="F22"/>
  <c r="E22"/>
  <c r="G20"/>
  <c r="F20"/>
  <c r="E20"/>
  <c r="G19"/>
  <c r="F19"/>
  <c r="E19"/>
  <c r="F17"/>
  <c r="E17"/>
  <c r="D17"/>
  <c r="C17"/>
  <c r="F16"/>
  <c r="E16"/>
  <c r="D16"/>
  <c r="C16"/>
  <c r="E14"/>
  <c r="D14"/>
  <c r="C14"/>
  <c r="E13"/>
  <c r="D13"/>
  <c r="C13"/>
  <c r="D11"/>
  <c r="C11"/>
  <c r="D10"/>
  <c r="C10"/>
  <c r="C8"/>
  <c r="C7"/>
  <c r="B5"/>
  <c r="B4"/>
  <c r="B60"/>
  <c r="B57"/>
  <c r="B54"/>
  <c r="B51"/>
  <c r="B48"/>
  <c r="B45"/>
  <c r="B42"/>
  <c r="B39"/>
  <c r="B36"/>
  <c r="B33"/>
  <c r="B30"/>
  <c r="B27"/>
  <c r="B24"/>
  <c r="B21"/>
  <c r="B18"/>
  <c r="B15"/>
  <c r="B12"/>
  <c r="B9"/>
  <c r="B11" s="1"/>
  <c r="B60" i="7"/>
  <c r="B57"/>
  <c r="B54"/>
  <c r="B51"/>
  <c r="B48"/>
  <c r="B45"/>
  <c r="B42"/>
  <c r="B39"/>
  <c r="B36"/>
  <c r="B33"/>
  <c r="B30"/>
  <c r="B27"/>
  <c r="B24"/>
  <c r="B21"/>
  <c r="B18"/>
  <c r="B15"/>
  <c r="B12"/>
  <c r="B9"/>
  <c r="S60"/>
  <c r="R60"/>
  <c r="Q60"/>
  <c r="P60"/>
  <c r="O60"/>
  <c r="N60"/>
  <c r="M60"/>
  <c r="L60"/>
  <c r="K60"/>
  <c r="J60"/>
  <c r="I60"/>
  <c r="H60"/>
  <c r="G60"/>
  <c r="F60"/>
  <c r="E60"/>
  <c r="D60"/>
  <c r="C60"/>
  <c r="R57"/>
  <c r="Q57"/>
  <c r="P57"/>
  <c r="O57"/>
  <c r="N57"/>
  <c r="M57"/>
  <c r="L57"/>
  <c r="K57"/>
  <c r="J57"/>
  <c r="I57"/>
  <c r="H57"/>
  <c r="G57"/>
  <c r="F57"/>
  <c r="E57"/>
  <c r="D57"/>
  <c r="C57"/>
  <c r="Q54"/>
  <c r="P54"/>
  <c r="O54"/>
  <c r="N54"/>
  <c r="M54"/>
  <c r="L54"/>
  <c r="K54"/>
  <c r="J54"/>
  <c r="I54"/>
  <c r="H54"/>
  <c r="G54"/>
  <c r="F54"/>
  <c r="E54"/>
  <c r="D54"/>
  <c r="C54"/>
  <c r="P51"/>
  <c r="O51"/>
  <c r="N51"/>
  <c r="M51"/>
  <c r="L51"/>
  <c r="K51"/>
  <c r="J51"/>
  <c r="I51"/>
  <c r="H51"/>
  <c r="G51"/>
  <c r="F51"/>
  <c r="E51"/>
  <c r="D51"/>
  <c r="C51"/>
  <c r="O48"/>
  <c r="N48"/>
  <c r="M48"/>
  <c r="L48"/>
  <c r="K48"/>
  <c r="J48"/>
  <c r="I48"/>
  <c r="H48"/>
  <c r="G48"/>
  <c r="F48"/>
  <c r="E48"/>
  <c r="D48"/>
  <c r="C48"/>
  <c r="N45"/>
  <c r="L45"/>
  <c r="K45"/>
  <c r="J45"/>
  <c r="I45"/>
  <c r="H45"/>
  <c r="G45"/>
  <c r="F45"/>
  <c r="E45"/>
  <c r="D45"/>
  <c r="C45"/>
  <c r="C60" i="3"/>
  <c r="B58" s="1"/>
  <c r="D60"/>
  <c r="D59" s="1"/>
  <c r="E60"/>
  <c r="E59" s="1"/>
  <c r="F60"/>
  <c r="F59" s="1"/>
  <c r="G60"/>
  <c r="G59" s="1"/>
  <c r="H60"/>
  <c r="H59" s="1"/>
  <c r="I60"/>
  <c r="I59" s="1"/>
  <c r="J60"/>
  <c r="J59" s="1"/>
  <c r="K60"/>
  <c r="K59" s="1"/>
  <c r="L60"/>
  <c r="L59" s="1"/>
  <c r="M60"/>
  <c r="M59" s="1"/>
  <c r="C57"/>
  <c r="B55" s="1"/>
  <c r="C54"/>
  <c r="B52" s="1"/>
  <c r="D57"/>
  <c r="D56" s="1"/>
  <c r="E57"/>
  <c r="E56" s="1"/>
  <c r="F57"/>
  <c r="F56" s="1"/>
  <c r="G57"/>
  <c r="G56" s="1"/>
  <c r="H57"/>
  <c r="H56" s="1"/>
  <c r="I57"/>
  <c r="I56" s="1"/>
  <c r="J57"/>
  <c r="J56" s="1"/>
  <c r="K57"/>
  <c r="K56" s="1"/>
  <c r="L57"/>
  <c r="L56" s="1"/>
  <c r="M57"/>
  <c r="M56" s="1"/>
  <c r="D54"/>
  <c r="D53" s="1"/>
  <c r="E54"/>
  <c r="E52" s="1"/>
  <c r="F54"/>
  <c r="F53" s="1"/>
  <c r="G54"/>
  <c r="G52" s="1"/>
  <c r="H54"/>
  <c r="H53" s="1"/>
  <c r="I54"/>
  <c r="I52" s="1"/>
  <c r="J54"/>
  <c r="J53" s="1"/>
  <c r="K54"/>
  <c r="K52" s="1"/>
  <c r="L54"/>
  <c r="L53" s="1"/>
  <c r="M54"/>
  <c r="M52" s="1"/>
  <c r="C51"/>
  <c r="B49" s="1"/>
  <c r="D51"/>
  <c r="D50" s="1"/>
  <c r="E51"/>
  <c r="E49" s="1"/>
  <c r="F51"/>
  <c r="F50" s="1"/>
  <c r="G51"/>
  <c r="G49" s="1"/>
  <c r="H51"/>
  <c r="H50" s="1"/>
  <c r="I51"/>
  <c r="I49" s="1"/>
  <c r="J51"/>
  <c r="J50" s="1"/>
  <c r="K51"/>
  <c r="K49" s="1"/>
  <c r="L51"/>
  <c r="L50" s="1"/>
  <c r="M51"/>
  <c r="M49" s="1"/>
  <c r="C48"/>
  <c r="B46" s="1"/>
  <c r="D48"/>
  <c r="D47" s="1"/>
  <c r="E48"/>
  <c r="E46" s="1"/>
  <c r="F48"/>
  <c r="F47" s="1"/>
  <c r="G48"/>
  <c r="G46" s="1"/>
  <c r="H48"/>
  <c r="H47" s="1"/>
  <c r="I48"/>
  <c r="I46" s="1"/>
  <c r="J48"/>
  <c r="J47" s="1"/>
  <c r="K48"/>
  <c r="K46" s="1"/>
  <c r="L48"/>
  <c r="L47" s="1"/>
  <c r="M48"/>
  <c r="M46" s="1"/>
  <c r="C45"/>
  <c r="B43" s="1"/>
  <c r="D45"/>
  <c r="D44" s="1"/>
  <c r="E45"/>
  <c r="E43" s="1"/>
  <c r="F45"/>
  <c r="F44" s="1"/>
  <c r="G45"/>
  <c r="G43" s="1"/>
  <c r="H45"/>
  <c r="H44" s="1"/>
  <c r="I45"/>
  <c r="I43" s="1"/>
  <c r="J45"/>
  <c r="J44" s="1"/>
  <c r="K45"/>
  <c r="K43" s="1"/>
  <c r="L45"/>
  <c r="L44" s="1"/>
  <c r="N60"/>
  <c r="N59" s="1"/>
  <c r="O60"/>
  <c r="P60"/>
  <c r="Q60"/>
  <c r="R60"/>
  <c r="S60"/>
  <c r="N57"/>
  <c r="N56" s="1"/>
  <c r="O57"/>
  <c r="P57"/>
  <c r="Q57"/>
  <c r="R57"/>
  <c r="N54"/>
  <c r="O54"/>
  <c r="P54"/>
  <c r="Q54"/>
  <c r="N51"/>
  <c r="O51"/>
  <c r="P51"/>
  <c r="N48"/>
  <c r="O48"/>
  <c r="N45"/>
  <c r="M42" i="7"/>
  <c r="M45" s="1"/>
  <c r="L42"/>
  <c r="K42"/>
  <c r="J42"/>
  <c r="I42"/>
  <c r="H42"/>
  <c r="G42"/>
  <c r="F42"/>
  <c r="E42"/>
  <c r="D42"/>
  <c r="C42"/>
  <c r="L39"/>
  <c r="K39"/>
  <c r="J39"/>
  <c r="I39"/>
  <c r="H39"/>
  <c r="G39"/>
  <c r="F39"/>
  <c r="E39"/>
  <c r="D39"/>
  <c r="C39"/>
  <c r="K36"/>
  <c r="J36"/>
  <c r="I36"/>
  <c r="H36"/>
  <c r="G36"/>
  <c r="F36"/>
  <c r="E36"/>
  <c r="D36"/>
  <c r="C36"/>
  <c r="J33"/>
  <c r="I33"/>
  <c r="H33"/>
  <c r="G33"/>
  <c r="F33"/>
  <c r="E33"/>
  <c r="D33"/>
  <c r="C33"/>
  <c r="I30"/>
  <c r="H30"/>
  <c r="G30"/>
  <c r="F30"/>
  <c r="E30"/>
  <c r="D30"/>
  <c r="C30"/>
  <c r="H27"/>
  <c r="G27"/>
  <c r="F27"/>
  <c r="E27"/>
  <c r="D27"/>
  <c r="C27"/>
  <c r="G24"/>
  <c r="F24"/>
  <c r="E24"/>
  <c r="D24"/>
  <c r="C24"/>
  <c r="F21"/>
  <c r="E21"/>
  <c r="D21"/>
  <c r="C21"/>
  <c r="E18"/>
  <c r="D18"/>
  <c r="C18"/>
  <c r="D15"/>
  <c r="C15"/>
  <c r="C12"/>
  <c r="C42" i="3"/>
  <c r="B40" s="1"/>
  <c r="D42"/>
  <c r="D40" s="1"/>
  <c r="E42"/>
  <c r="E41" s="1"/>
  <c r="F42"/>
  <c r="F41" s="1"/>
  <c r="G42"/>
  <c r="G41" s="1"/>
  <c r="H42"/>
  <c r="H40" s="1"/>
  <c r="I42"/>
  <c r="I41" s="1"/>
  <c r="J42"/>
  <c r="J41" s="1"/>
  <c r="K42"/>
  <c r="K41" s="1"/>
  <c r="L42"/>
  <c r="L40" s="1"/>
  <c r="M42"/>
  <c r="C39"/>
  <c r="B37" s="1"/>
  <c r="D39"/>
  <c r="D38" s="1"/>
  <c r="E39"/>
  <c r="E37" s="1"/>
  <c r="F39"/>
  <c r="F38" s="1"/>
  <c r="G39"/>
  <c r="G37" s="1"/>
  <c r="H39"/>
  <c r="H38" s="1"/>
  <c r="I39"/>
  <c r="I37" s="1"/>
  <c r="K39"/>
  <c r="K37" s="1"/>
  <c r="L39"/>
  <c r="J39"/>
  <c r="J38" s="1"/>
  <c r="K36"/>
  <c r="J36"/>
  <c r="J35" s="1"/>
  <c r="I36"/>
  <c r="I35" s="1"/>
  <c r="H36"/>
  <c r="H35" s="1"/>
  <c r="G36"/>
  <c r="G35" s="1"/>
  <c r="F36"/>
  <c r="F35" s="1"/>
  <c r="E36"/>
  <c r="E35" s="1"/>
  <c r="D36"/>
  <c r="D35" s="1"/>
  <c r="C36"/>
  <c r="B34" s="1"/>
  <c r="J33"/>
  <c r="I33"/>
  <c r="I31" s="1"/>
  <c r="H33"/>
  <c r="H32" s="1"/>
  <c r="G33"/>
  <c r="G31" s="1"/>
  <c r="F33"/>
  <c r="F32" s="1"/>
  <c r="E33"/>
  <c r="E31" s="1"/>
  <c r="D33"/>
  <c r="D32" s="1"/>
  <c r="C33"/>
  <c r="B31" s="1"/>
  <c r="I30"/>
  <c r="H30"/>
  <c r="G30"/>
  <c r="G28" s="1"/>
  <c r="F30"/>
  <c r="F29" s="1"/>
  <c r="E30"/>
  <c r="E28" s="1"/>
  <c r="D30"/>
  <c r="D29" s="1"/>
  <c r="C30"/>
  <c r="B28" s="1"/>
  <c r="H27"/>
  <c r="G27"/>
  <c r="F27"/>
  <c r="E27"/>
  <c r="E25" s="1"/>
  <c r="D27"/>
  <c r="D26" s="1"/>
  <c r="C27"/>
  <c r="B25" s="1"/>
  <c r="G24"/>
  <c r="F24"/>
  <c r="E24"/>
  <c r="D24"/>
  <c r="D23" s="1"/>
  <c r="C24"/>
  <c r="B22" s="1"/>
  <c r="F21"/>
  <c r="E21"/>
  <c r="D21"/>
  <c r="D19" s="1"/>
  <c r="C21"/>
  <c r="B19" s="1"/>
  <c r="E18"/>
  <c r="D18"/>
  <c r="C18"/>
  <c r="B16" s="1"/>
  <c r="D15"/>
  <c r="C15"/>
  <c r="B13" s="1"/>
  <c r="C12"/>
  <c r="M45" l="1"/>
  <c r="M43" s="1"/>
  <c r="D19" i="7"/>
  <c r="D20"/>
  <c r="D23"/>
  <c r="D22"/>
  <c r="C25"/>
  <c r="C26"/>
  <c r="E25"/>
  <c r="E26"/>
  <c r="C28"/>
  <c r="C29"/>
  <c r="E28"/>
  <c r="E29"/>
  <c r="G28"/>
  <c r="G29"/>
  <c r="D32"/>
  <c r="D31"/>
  <c r="F32"/>
  <c r="F31"/>
  <c r="H32"/>
  <c r="H31"/>
  <c r="D35"/>
  <c r="D34"/>
  <c r="F35"/>
  <c r="F34"/>
  <c r="H35"/>
  <c r="H34"/>
  <c r="J35"/>
  <c r="J34"/>
  <c r="C37"/>
  <c r="C38"/>
  <c r="E37"/>
  <c r="E38"/>
  <c r="G37"/>
  <c r="G38"/>
  <c r="I37"/>
  <c r="I38"/>
  <c r="K37"/>
  <c r="K38"/>
  <c r="C41"/>
  <c r="C40"/>
  <c r="E41"/>
  <c r="E40"/>
  <c r="G41"/>
  <c r="G40"/>
  <c r="I41"/>
  <c r="I40"/>
  <c r="K41"/>
  <c r="K40"/>
  <c r="M43"/>
  <c r="M44"/>
  <c r="D44"/>
  <c r="D43"/>
  <c r="F44"/>
  <c r="F43"/>
  <c r="H44"/>
  <c r="H43"/>
  <c r="J44"/>
  <c r="J43"/>
  <c r="L44"/>
  <c r="L43"/>
  <c r="C46"/>
  <c r="C47"/>
  <c r="E46"/>
  <c r="E47"/>
  <c r="G46"/>
  <c r="G47"/>
  <c r="I46"/>
  <c r="I47"/>
  <c r="K46"/>
  <c r="K47"/>
  <c r="M46"/>
  <c r="M47"/>
  <c r="D50"/>
  <c r="D49"/>
  <c r="F50"/>
  <c r="F49"/>
  <c r="H50"/>
  <c r="H49"/>
  <c r="J50"/>
  <c r="J49"/>
  <c r="L50"/>
  <c r="L49"/>
  <c r="D53"/>
  <c r="D52"/>
  <c r="F53"/>
  <c r="F52"/>
  <c r="H53"/>
  <c r="H52"/>
  <c r="J53"/>
  <c r="J52"/>
  <c r="L53"/>
  <c r="L52"/>
  <c r="C56"/>
  <c r="C55"/>
  <c r="E56"/>
  <c r="E55"/>
  <c r="G56"/>
  <c r="G55"/>
  <c r="I56"/>
  <c r="I55"/>
  <c r="K56"/>
  <c r="K55"/>
  <c r="M56"/>
  <c r="M55"/>
  <c r="C59"/>
  <c r="C58"/>
  <c r="E59"/>
  <c r="E58"/>
  <c r="G59"/>
  <c r="G58"/>
  <c r="I59"/>
  <c r="I58"/>
  <c r="K59"/>
  <c r="K58"/>
  <c r="M59"/>
  <c r="M58"/>
  <c r="D25" i="3"/>
  <c r="F28"/>
  <c r="E32"/>
  <c r="I32"/>
  <c r="E38"/>
  <c r="I38"/>
  <c r="F40"/>
  <c r="J40"/>
  <c r="D41"/>
  <c r="H41"/>
  <c r="L41"/>
  <c r="E44"/>
  <c r="I44"/>
  <c r="D46"/>
  <c r="H46"/>
  <c r="L46"/>
  <c r="E50"/>
  <c r="I50"/>
  <c r="M50"/>
  <c r="F52"/>
  <c r="J52"/>
  <c r="D55"/>
  <c r="H55"/>
  <c r="L55"/>
  <c r="D58"/>
  <c r="H58"/>
  <c r="L58"/>
  <c r="B23"/>
  <c r="B35"/>
  <c r="B44"/>
  <c r="B56"/>
  <c r="C19" i="7"/>
  <c r="C20"/>
  <c r="C23"/>
  <c r="C22"/>
  <c r="D26"/>
  <c r="D25"/>
  <c r="D29"/>
  <c r="D28"/>
  <c r="F29"/>
  <c r="F28"/>
  <c r="C31"/>
  <c r="C32"/>
  <c r="E31"/>
  <c r="E32"/>
  <c r="G31"/>
  <c r="G32"/>
  <c r="I31"/>
  <c r="I32"/>
  <c r="C35"/>
  <c r="C34"/>
  <c r="E35"/>
  <c r="E34"/>
  <c r="G35"/>
  <c r="G34"/>
  <c r="I35"/>
  <c r="I34"/>
  <c r="D38"/>
  <c r="D37"/>
  <c r="F38"/>
  <c r="F37"/>
  <c r="H38"/>
  <c r="H37"/>
  <c r="J38"/>
  <c r="J37"/>
  <c r="D41"/>
  <c r="D40"/>
  <c r="F41"/>
  <c r="F40"/>
  <c r="H41"/>
  <c r="H40"/>
  <c r="J41"/>
  <c r="J40"/>
  <c r="L41"/>
  <c r="L40"/>
  <c r="C43"/>
  <c r="C44"/>
  <c r="E43"/>
  <c r="E44"/>
  <c r="G43"/>
  <c r="G44"/>
  <c r="I43"/>
  <c r="I44"/>
  <c r="K43"/>
  <c r="K44"/>
  <c r="D47"/>
  <c r="D46"/>
  <c r="F47"/>
  <c r="F46"/>
  <c r="H47"/>
  <c r="H46"/>
  <c r="J47"/>
  <c r="J46"/>
  <c r="L47"/>
  <c r="L46"/>
  <c r="C49"/>
  <c r="C50"/>
  <c r="E49"/>
  <c r="E50"/>
  <c r="G49"/>
  <c r="G50"/>
  <c r="I49"/>
  <c r="I50"/>
  <c r="K49"/>
  <c r="K50"/>
  <c r="M49"/>
  <c r="M50"/>
  <c r="C52"/>
  <c r="C53"/>
  <c r="E52"/>
  <c r="E53"/>
  <c r="G52"/>
  <c r="G53"/>
  <c r="I52"/>
  <c r="I53"/>
  <c r="K52"/>
  <c r="K53"/>
  <c r="M52"/>
  <c r="M53"/>
  <c r="D56"/>
  <c r="D55"/>
  <c r="F56"/>
  <c r="F55"/>
  <c r="H56"/>
  <c r="H55"/>
  <c r="J56"/>
  <c r="J55"/>
  <c r="L56"/>
  <c r="L55"/>
  <c r="N56"/>
  <c r="N55"/>
  <c r="D59"/>
  <c r="D58"/>
  <c r="F59"/>
  <c r="F58"/>
  <c r="H59"/>
  <c r="H58"/>
  <c r="J59"/>
  <c r="J58"/>
  <c r="L59"/>
  <c r="L58"/>
  <c r="N59"/>
  <c r="N58"/>
  <c r="B10" i="3"/>
  <c r="C20"/>
  <c r="D28"/>
  <c r="C32"/>
  <c r="G32"/>
  <c r="C38"/>
  <c r="G38"/>
  <c r="C44"/>
  <c r="G44"/>
  <c r="K44"/>
  <c r="F46"/>
  <c r="J46"/>
  <c r="C50"/>
  <c r="G50"/>
  <c r="K50"/>
  <c r="D52"/>
  <c r="H52"/>
  <c r="L52"/>
  <c r="F55"/>
  <c r="J55"/>
  <c r="N55"/>
  <c r="F58"/>
  <c r="J58"/>
  <c r="N58"/>
  <c r="B20"/>
  <c r="B32"/>
  <c r="B38"/>
  <c r="B50"/>
  <c r="B13" i="7"/>
  <c r="B14"/>
  <c r="B16"/>
  <c r="B17"/>
  <c r="B25"/>
  <c r="B26"/>
  <c r="B28"/>
  <c r="B29"/>
  <c r="B37"/>
  <c r="B38"/>
  <c r="B40"/>
  <c r="B41"/>
  <c r="B46"/>
  <c r="B47"/>
  <c r="B55"/>
  <c r="B56"/>
  <c r="B58"/>
  <c r="B59"/>
  <c r="B10"/>
  <c r="B11"/>
  <c r="B19"/>
  <c r="B20"/>
  <c r="B22"/>
  <c r="B23"/>
  <c r="B31"/>
  <c r="B32"/>
  <c r="B34"/>
  <c r="B35"/>
  <c r="B43"/>
  <c r="B44"/>
  <c r="B49"/>
  <c r="B50"/>
  <c r="B52"/>
  <c r="B53"/>
  <c r="D22" i="3"/>
  <c r="C26"/>
  <c r="E26"/>
  <c r="C29"/>
  <c r="E29"/>
  <c r="G29"/>
  <c r="D31"/>
  <c r="F31"/>
  <c r="H31"/>
  <c r="D34"/>
  <c r="F34"/>
  <c r="H34"/>
  <c r="J34"/>
  <c r="D37"/>
  <c r="F37"/>
  <c r="H37"/>
  <c r="J37"/>
  <c r="K38"/>
  <c r="D43"/>
  <c r="F43"/>
  <c r="H43"/>
  <c r="J43"/>
  <c r="L43"/>
  <c r="M44"/>
  <c r="C47"/>
  <c r="E47"/>
  <c r="G47"/>
  <c r="I47"/>
  <c r="K47"/>
  <c r="M47"/>
  <c r="D49"/>
  <c r="F49"/>
  <c r="H49"/>
  <c r="J49"/>
  <c r="L49"/>
  <c r="C53"/>
  <c r="E53"/>
  <c r="G53"/>
  <c r="I53"/>
  <c r="K53"/>
  <c r="M53"/>
  <c r="B14"/>
  <c r="B17"/>
  <c r="B26"/>
  <c r="B29"/>
  <c r="B41"/>
  <c r="B47"/>
  <c r="B53"/>
  <c r="B59"/>
  <c r="C19"/>
  <c r="C22"/>
  <c r="C23"/>
  <c r="C25"/>
  <c r="C28"/>
  <c r="C31"/>
  <c r="C34"/>
  <c r="E34"/>
  <c r="G34"/>
  <c r="I34"/>
  <c r="C35"/>
  <c r="C37"/>
  <c r="C40"/>
  <c r="E40"/>
  <c r="G40"/>
  <c r="I40"/>
  <c r="K40"/>
  <c r="C41"/>
  <c r="C43"/>
  <c r="C46"/>
  <c r="C49"/>
  <c r="C52"/>
  <c r="C55"/>
  <c r="E55"/>
  <c r="G55"/>
  <c r="I55"/>
  <c r="K55"/>
  <c r="M55"/>
  <c r="C56"/>
  <c r="C58"/>
  <c r="E58"/>
  <c r="G58"/>
  <c r="I58"/>
  <c r="K58"/>
  <c r="M58"/>
  <c r="C59"/>
  <c r="D20"/>
</calcChain>
</file>

<file path=xl/sharedStrings.xml><?xml version="1.0" encoding="utf-8"?>
<sst xmlns="http://schemas.openxmlformats.org/spreadsheetml/2006/main" count="164" uniqueCount="32">
  <si>
    <t>全票</t>
  </si>
  <si>
    <t>半票</t>
  </si>
  <si>
    <t xml:space="preserve"> 里程 </t>
  </si>
  <si>
    <t>員林汽車客運公司行駛里程票價表</t>
    <phoneticPr fontId="5" type="noConversion"/>
  </si>
  <si>
    <t>站名</t>
    <phoneticPr fontId="7" type="noConversion"/>
  </si>
  <si>
    <t>員林汽車客運公司行駛里程刷卡票價表</t>
    <phoneticPr fontId="5" type="noConversion"/>
  </si>
  <si>
    <t>水里</t>
    <phoneticPr fontId="7" type="noConversion"/>
  </si>
  <si>
    <t>社子</t>
    <phoneticPr fontId="7" type="noConversion"/>
  </si>
  <si>
    <t>頂坎</t>
    <phoneticPr fontId="7" type="noConversion"/>
  </si>
  <si>
    <t>龍神橋</t>
    <phoneticPr fontId="7" type="noConversion"/>
  </si>
  <si>
    <t>新山</t>
    <phoneticPr fontId="7" type="noConversion"/>
  </si>
  <si>
    <t>郡坑</t>
    <phoneticPr fontId="7" type="noConversion"/>
  </si>
  <si>
    <t>安村</t>
    <phoneticPr fontId="7" type="noConversion"/>
  </si>
  <si>
    <t>郡坑溪</t>
    <phoneticPr fontId="7" type="noConversion"/>
  </si>
  <si>
    <t>信義</t>
    <phoneticPr fontId="7" type="noConversion"/>
  </si>
  <si>
    <t>豐丘</t>
    <phoneticPr fontId="3" type="noConversion"/>
  </si>
  <si>
    <t>筆石</t>
    <phoneticPr fontId="7" type="noConversion"/>
  </si>
  <si>
    <t>望鄉</t>
    <phoneticPr fontId="3" type="noConversion"/>
  </si>
  <si>
    <t>和社</t>
    <phoneticPr fontId="3" type="noConversion"/>
  </si>
  <si>
    <t>望鄉</t>
    <phoneticPr fontId="3" type="noConversion"/>
  </si>
  <si>
    <t>和社</t>
    <phoneticPr fontId="3" type="noConversion"/>
  </si>
  <si>
    <t>東埔</t>
    <phoneticPr fontId="3" type="noConversion"/>
  </si>
  <si>
    <t>達谷蘭</t>
    <phoneticPr fontId="3" type="noConversion"/>
  </si>
  <si>
    <t>發電所</t>
    <phoneticPr fontId="3" type="noConversion"/>
  </si>
  <si>
    <t>泰山</t>
    <phoneticPr fontId="3" type="noConversion"/>
  </si>
  <si>
    <t>哈比蘭</t>
    <phoneticPr fontId="3" type="noConversion"/>
  </si>
  <si>
    <t>一號橋</t>
    <phoneticPr fontId="3" type="noConversion"/>
  </si>
  <si>
    <t>路線編號：6734</t>
    <phoneticPr fontId="5" type="noConversion"/>
  </si>
  <si>
    <t>路線別：集集-水里-東埔</t>
    <phoneticPr fontId="5" type="noConversion"/>
  </si>
  <si>
    <t>集集</t>
    <phoneticPr fontId="3" type="noConversion"/>
  </si>
  <si>
    <t>集集至水里為一級路面</t>
    <phoneticPr fontId="7" type="noConversion"/>
  </si>
  <si>
    <t>水里至東埔為二級路面</t>
    <phoneticPr fontId="5" type="noConversion"/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</si>
</sst>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76" formatCode="0.0_);[Red]\(0.0\)"/>
    <numFmt numFmtId="177" formatCode="0_ "/>
    <numFmt numFmtId="178" formatCode="0.0_ "/>
  </numFmts>
  <fonts count="14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name val="細明體"/>
      <family val="3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9"/>
      <name val="細明體"/>
      <family val="3"/>
      <charset val="136"/>
    </font>
    <font>
      <sz val="20"/>
      <color indexed="8"/>
      <name val="標楷體"/>
      <family val="4"/>
      <charset val="136"/>
    </font>
    <font>
      <sz val="14"/>
      <name val="細明體"/>
      <family val="3"/>
      <charset val="136"/>
    </font>
    <font>
      <sz val="12"/>
      <color theme="1"/>
      <name val="新細明體"/>
      <family val="1"/>
      <charset val="136"/>
      <scheme val="major"/>
    </font>
    <font>
      <sz val="12"/>
      <color theme="1"/>
      <name val="細明體"/>
      <family val="3"/>
      <charset val="136"/>
    </font>
    <font>
      <sz val="12"/>
      <name val="新細明體"/>
      <family val="1"/>
      <charset val="136"/>
      <scheme val="major"/>
    </font>
    <font>
      <sz val="12"/>
      <color indexed="8"/>
      <name val="新細明體"/>
      <family val="1"/>
      <charset val="136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Border="1">
      <alignment vertical="center"/>
    </xf>
    <xf numFmtId="176" fontId="2" fillId="0" borderId="0" xfId="1" applyNumberFormat="1" applyFont="1" applyFill="1" applyBorder="1" applyAlignment="1">
      <alignment horizontal="center" vertical="center"/>
    </xf>
    <xf numFmtId="176" fontId="4" fillId="0" borderId="0" xfId="1" applyNumberFormat="1" applyFont="1" applyFill="1" applyBorder="1" applyAlignment="1">
      <alignment horizontal="left" vertical="center"/>
    </xf>
    <xf numFmtId="0" fontId="6" fillId="0" borderId="0" xfId="0" applyFont="1">
      <alignment vertical="center"/>
    </xf>
    <xf numFmtId="0" fontId="0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177" fontId="12" fillId="0" borderId="3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178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177" fontId="0" fillId="3" borderId="1" xfId="0" applyNumberFormat="1" applyFont="1" applyFill="1" applyBorder="1" applyAlignment="1">
      <alignment horizontal="center" vertical="center"/>
    </xf>
    <xf numFmtId="177" fontId="0" fillId="3" borderId="3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 shrinkToFit="1"/>
    </xf>
    <xf numFmtId="0" fontId="9" fillId="0" borderId="3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wrapText="1" shrinkToFi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61"/>
  <sheetViews>
    <sheetView tabSelected="1" workbookViewId="0">
      <selection activeCell="G4" sqref="G4"/>
    </sheetView>
  </sheetViews>
  <sheetFormatPr defaultRowHeight="12" customHeight="1"/>
  <cols>
    <col min="1" max="21" width="8.125" customWidth="1"/>
  </cols>
  <sheetData>
    <row r="1" spans="1:18" ht="12" customHeight="1">
      <c r="A1" s="28" t="s">
        <v>4</v>
      </c>
      <c r="B1" s="31" t="s">
        <v>29</v>
      </c>
    </row>
    <row r="2" spans="1:18" ht="12" customHeight="1">
      <c r="A2" s="29"/>
      <c r="B2" s="31"/>
    </row>
    <row r="3" spans="1:18" ht="12" customHeight="1">
      <c r="A3" s="30"/>
      <c r="B3" s="32"/>
      <c r="K3" s="4" t="s">
        <v>3</v>
      </c>
    </row>
    <row r="4" spans="1:18" ht="12" customHeight="1">
      <c r="A4" s="6" t="s">
        <v>0</v>
      </c>
      <c r="B4" s="11">
        <f>B6*2.97*1.05</f>
        <v>28.378350000000001</v>
      </c>
      <c r="C4" s="25" t="s">
        <v>6</v>
      </c>
      <c r="K4" s="4" t="s">
        <v>27</v>
      </c>
    </row>
    <row r="5" spans="1:18" ht="12" customHeight="1">
      <c r="A5" s="7" t="s">
        <v>1</v>
      </c>
      <c r="B5" s="12">
        <f>B6*2.97/2*1.05</f>
        <v>14.189175000000001</v>
      </c>
      <c r="C5" s="26"/>
      <c r="K5" s="4" t="s">
        <v>28</v>
      </c>
    </row>
    <row r="6" spans="1:18" ht="12" customHeight="1">
      <c r="A6" s="8" t="s">
        <v>2</v>
      </c>
      <c r="B6" s="8">
        <v>9.1</v>
      </c>
      <c r="C6" s="27"/>
      <c r="D6" s="5"/>
      <c r="E6" s="5"/>
      <c r="F6" s="5"/>
      <c r="G6" s="5"/>
      <c r="H6" s="5"/>
      <c r="I6" s="5"/>
      <c r="J6" s="5"/>
      <c r="K6" s="4"/>
      <c r="L6" s="4"/>
      <c r="M6" s="4"/>
      <c r="N6" s="4"/>
      <c r="O6" s="1"/>
      <c r="P6" s="1"/>
      <c r="Q6" s="1"/>
      <c r="R6" s="1"/>
    </row>
    <row r="7" spans="1:18" ht="12" customHeight="1">
      <c r="A7" s="6" t="s">
        <v>0</v>
      </c>
      <c r="B7" s="23">
        <f>ROUND(((B6*2.97)+(C9*3.147))*1.05,0)</f>
        <v>34</v>
      </c>
      <c r="C7" s="11">
        <f>8*3.147*1.05</f>
        <v>26.434799999999999</v>
      </c>
      <c r="D7" s="25" t="s">
        <v>7</v>
      </c>
      <c r="E7" s="5"/>
      <c r="F7" s="5"/>
      <c r="G7" s="5"/>
      <c r="H7" s="5"/>
      <c r="I7" s="5"/>
      <c r="J7" s="5"/>
      <c r="K7" s="39" t="s">
        <v>30</v>
      </c>
      <c r="L7" s="39"/>
      <c r="M7" s="39"/>
      <c r="N7" s="39"/>
      <c r="O7" s="39"/>
      <c r="P7" s="39"/>
      <c r="Q7" s="39"/>
      <c r="R7" s="1"/>
    </row>
    <row r="8" spans="1:18" ht="12" customHeight="1">
      <c r="A8" s="7" t="s">
        <v>1</v>
      </c>
      <c r="B8" s="24">
        <f>ROUND(((B6*2.97)+(C9*3.147))/2*1.05,0)</f>
        <v>17</v>
      </c>
      <c r="C8" s="12">
        <f>8*3.147/2*1.05</f>
        <v>13.2174</v>
      </c>
      <c r="D8" s="26"/>
      <c r="E8" s="5"/>
      <c r="F8" s="5"/>
      <c r="G8" s="5"/>
      <c r="H8" s="5"/>
      <c r="I8" s="5"/>
      <c r="J8" s="5"/>
      <c r="K8" s="39"/>
      <c r="L8" s="39"/>
      <c r="M8" s="39"/>
      <c r="N8" s="39"/>
      <c r="O8" s="39"/>
      <c r="P8" s="39"/>
      <c r="Q8" s="39"/>
      <c r="R8" s="1"/>
    </row>
    <row r="9" spans="1:18" ht="12" customHeight="1">
      <c r="A9" s="8" t="s">
        <v>2</v>
      </c>
      <c r="B9" s="8">
        <f>B6+C9</f>
        <v>10.799999999999999</v>
      </c>
      <c r="C9" s="13">
        <v>1.7</v>
      </c>
      <c r="D9" s="27"/>
      <c r="E9" s="10"/>
      <c r="F9" s="5"/>
      <c r="G9" s="5"/>
      <c r="H9" s="5"/>
      <c r="I9" s="5"/>
      <c r="J9" s="5"/>
      <c r="K9" s="40" t="s">
        <v>31</v>
      </c>
      <c r="L9" s="40"/>
      <c r="M9" s="40"/>
      <c r="N9" s="41"/>
      <c r="O9" s="41"/>
      <c r="P9" s="41"/>
      <c r="Q9" s="41"/>
      <c r="R9" s="1"/>
    </row>
    <row r="10" spans="1:18" ht="12" customHeight="1">
      <c r="A10" s="6" t="s">
        <v>0</v>
      </c>
      <c r="B10" s="23">
        <f>ROUND(((B9*2.97)+(C12*3.147))*1.05,0)</f>
        <v>45</v>
      </c>
      <c r="C10" s="11">
        <f t="shared" ref="C10:D10" si="0">8*3.147*1.05</f>
        <v>26.434799999999999</v>
      </c>
      <c r="D10" s="11">
        <f t="shared" si="0"/>
        <v>26.434799999999999</v>
      </c>
      <c r="E10" s="36" t="s">
        <v>8</v>
      </c>
      <c r="F10" s="5"/>
      <c r="G10" s="5"/>
      <c r="H10" s="5"/>
      <c r="I10" s="5"/>
      <c r="J10" s="5"/>
      <c r="K10" s="40"/>
      <c r="L10" s="40"/>
      <c r="M10" s="40"/>
      <c r="N10" s="41"/>
      <c r="O10" s="41"/>
      <c r="P10" s="41"/>
      <c r="Q10" s="41"/>
      <c r="R10" s="1"/>
    </row>
    <row r="11" spans="1:18" ht="12" customHeight="1">
      <c r="A11" s="7" t="s">
        <v>1</v>
      </c>
      <c r="B11" s="24">
        <f>ROUND(((B9*2.97)+(C12*3.147))/2*1.05,0)</f>
        <v>22</v>
      </c>
      <c r="C11" s="12">
        <f t="shared" ref="C11:D11" si="1">8*3.147/2*1.05</f>
        <v>13.2174</v>
      </c>
      <c r="D11" s="12">
        <f t="shared" si="1"/>
        <v>13.2174</v>
      </c>
      <c r="E11" s="37"/>
      <c r="F11" s="5"/>
      <c r="G11" s="5"/>
      <c r="H11" s="5"/>
      <c r="I11" s="5"/>
      <c r="J11" s="5"/>
      <c r="K11" s="3"/>
      <c r="L11" s="1"/>
      <c r="M11" s="1"/>
      <c r="N11" s="1"/>
      <c r="O11" s="1"/>
      <c r="P11" s="1"/>
      <c r="Q11" s="1"/>
      <c r="R11" s="1"/>
    </row>
    <row r="12" spans="1:18" ht="12" customHeight="1">
      <c r="A12" s="8" t="s">
        <v>2</v>
      </c>
      <c r="B12" s="8">
        <f>B6+C9+D12</f>
        <v>12.499999999999998</v>
      </c>
      <c r="C12" s="15">
        <f>C9+D12</f>
        <v>3.4</v>
      </c>
      <c r="D12" s="13">
        <v>1.7</v>
      </c>
      <c r="E12" s="38"/>
      <c r="F12" s="10"/>
      <c r="G12" s="5"/>
      <c r="H12" s="5"/>
      <c r="I12" s="5"/>
      <c r="J12" s="5"/>
      <c r="K12" s="14"/>
      <c r="L12" s="14"/>
      <c r="M12" s="14"/>
      <c r="N12" s="14"/>
      <c r="O12" s="1"/>
      <c r="P12" s="1"/>
      <c r="Q12" s="1"/>
      <c r="R12" s="1"/>
    </row>
    <row r="13" spans="1:18" ht="12" customHeight="1">
      <c r="A13" s="6" t="s">
        <v>0</v>
      </c>
      <c r="B13" s="23">
        <f>ROUND(((B6*2.97)+(C15*3.147))*1.05,0)</f>
        <v>47</v>
      </c>
      <c r="C13" s="11">
        <f t="shared" ref="C13:E13" si="2">8*3.147*1.05</f>
        <v>26.434799999999999</v>
      </c>
      <c r="D13" s="11">
        <f t="shared" si="2"/>
        <v>26.434799999999999</v>
      </c>
      <c r="E13" s="11">
        <f t="shared" si="2"/>
        <v>26.434799999999999</v>
      </c>
      <c r="F13" s="36" t="s">
        <v>9</v>
      </c>
      <c r="G13" s="5"/>
      <c r="H13" s="5"/>
      <c r="I13" s="5"/>
      <c r="J13" s="5"/>
      <c r="K13" s="14"/>
      <c r="L13" s="14"/>
      <c r="M13" s="14"/>
      <c r="N13" s="14"/>
      <c r="O13" s="1"/>
      <c r="P13" s="1"/>
      <c r="Q13" s="1"/>
      <c r="R13" s="1"/>
    </row>
    <row r="14" spans="1:18" ht="12" customHeight="1">
      <c r="A14" s="7" t="s">
        <v>1</v>
      </c>
      <c r="B14" s="24">
        <f>ROUND(((B6*2.97)+(C15*3.147))/2*1.05,0)</f>
        <v>23</v>
      </c>
      <c r="C14" s="12">
        <f t="shared" ref="C14:E14" si="3">8*3.147/2*1.05</f>
        <v>13.2174</v>
      </c>
      <c r="D14" s="12">
        <f t="shared" si="3"/>
        <v>13.2174</v>
      </c>
      <c r="E14" s="12">
        <f t="shared" si="3"/>
        <v>13.2174</v>
      </c>
      <c r="F14" s="37"/>
      <c r="G14" s="5"/>
      <c r="H14" s="5"/>
      <c r="I14" s="5"/>
      <c r="J14" s="5"/>
      <c r="K14" s="14"/>
      <c r="L14" s="14"/>
      <c r="M14" s="14"/>
      <c r="N14" s="14"/>
      <c r="O14" s="1"/>
      <c r="P14" s="1"/>
      <c r="Q14" s="1"/>
      <c r="R14" s="1"/>
    </row>
    <row r="15" spans="1:18" ht="12" customHeight="1">
      <c r="A15" s="8" t="s">
        <v>2</v>
      </c>
      <c r="B15" s="8">
        <f>B6+C9+D12+E15</f>
        <v>14.599999999999998</v>
      </c>
      <c r="C15" s="13">
        <f>C9+D12+E15</f>
        <v>5.5</v>
      </c>
      <c r="D15" s="13">
        <f>D12+E15</f>
        <v>3.8</v>
      </c>
      <c r="E15" s="13">
        <v>2.1</v>
      </c>
      <c r="F15" s="38"/>
      <c r="G15" s="10"/>
      <c r="H15" s="5"/>
      <c r="I15" s="5"/>
      <c r="J15" s="5"/>
      <c r="K15" s="14"/>
      <c r="L15" s="14"/>
      <c r="M15" s="14"/>
      <c r="N15" s="14"/>
      <c r="O15" s="1"/>
      <c r="P15" s="1"/>
      <c r="Q15" s="1"/>
      <c r="R15" s="1"/>
    </row>
    <row r="16" spans="1:18" ht="12" customHeight="1">
      <c r="A16" s="6" t="s">
        <v>0</v>
      </c>
      <c r="B16" s="23">
        <f>ROUND(((B6*2.97)+(C18*3.147))*1.05,0)</f>
        <v>52</v>
      </c>
      <c r="C16" s="11">
        <f t="shared" ref="C16:F16" si="4">8*3.147*1.05</f>
        <v>26.434799999999999</v>
      </c>
      <c r="D16" s="11">
        <f t="shared" si="4"/>
        <v>26.434799999999999</v>
      </c>
      <c r="E16" s="11">
        <f t="shared" si="4"/>
        <v>26.434799999999999</v>
      </c>
      <c r="F16" s="11">
        <f t="shared" si="4"/>
        <v>26.434799999999999</v>
      </c>
      <c r="G16" s="25" t="s">
        <v>10</v>
      </c>
      <c r="H16" s="5"/>
      <c r="I16" s="5"/>
      <c r="J16" s="5"/>
      <c r="K16" s="1"/>
      <c r="L16" s="1"/>
      <c r="M16" s="1"/>
      <c r="N16" s="1"/>
      <c r="O16" s="1"/>
      <c r="P16" s="1"/>
      <c r="Q16" s="1"/>
      <c r="R16" s="1"/>
    </row>
    <row r="17" spans="1:18" ht="12" customHeight="1">
      <c r="A17" s="7" t="s">
        <v>1</v>
      </c>
      <c r="B17" s="24">
        <f>ROUND(((B6*2.97)+(C18*3.147))/2*1.05,0)</f>
        <v>26</v>
      </c>
      <c r="C17" s="12">
        <f t="shared" ref="C17:F17" si="5">8*3.147/2*1.05</f>
        <v>13.2174</v>
      </c>
      <c r="D17" s="12">
        <f t="shared" si="5"/>
        <v>13.2174</v>
      </c>
      <c r="E17" s="12">
        <f t="shared" si="5"/>
        <v>13.2174</v>
      </c>
      <c r="F17" s="12">
        <f t="shared" si="5"/>
        <v>13.2174</v>
      </c>
      <c r="G17" s="26"/>
      <c r="H17" s="5"/>
      <c r="I17" s="5"/>
      <c r="J17" s="5"/>
      <c r="K17" s="1"/>
      <c r="L17" s="1"/>
      <c r="M17" s="1"/>
      <c r="N17" s="1"/>
      <c r="O17" s="1"/>
      <c r="P17" s="1"/>
      <c r="Q17" s="1"/>
      <c r="R17" s="1"/>
    </row>
    <row r="18" spans="1:18" ht="12" customHeight="1">
      <c r="A18" s="8" t="s">
        <v>2</v>
      </c>
      <c r="B18" s="8">
        <f>B6+C9+D12+E15+F18</f>
        <v>16.2</v>
      </c>
      <c r="C18" s="13">
        <f>C9+D12+E15+F18</f>
        <v>7.1</v>
      </c>
      <c r="D18" s="13">
        <f>D12+E15+F18</f>
        <v>5.4</v>
      </c>
      <c r="E18" s="13">
        <f>E15+F18</f>
        <v>3.7</v>
      </c>
      <c r="F18" s="13">
        <v>1.6</v>
      </c>
      <c r="G18" s="27"/>
      <c r="H18" s="5"/>
      <c r="I18" s="5"/>
      <c r="J18" s="5"/>
      <c r="K18" s="1"/>
      <c r="L18" s="1"/>
      <c r="M18" s="1"/>
      <c r="N18" s="1"/>
      <c r="O18" s="1"/>
      <c r="P18" s="1"/>
      <c r="Q18" s="1"/>
      <c r="R18" s="1"/>
    </row>
    <row r="19" spans="1:18" ht="12" customHeight="1">
      <c r="A19" s="6" t="s">
        <v>0</v>
      </c>
      <c r="B19" s="23">
        <f>ROUND(((B6*2.97)+(C21*3.147))*1.05,0)</f>
        <v>61</v>
      </c>
      <c r="C19" s="11">
        <f>C21*3.147*1.05</f>
        <v>33.043500000000002</v>
      </c>
      <c r="D19" s="11">
        <f>D21*3.068*1.05</f>
        <v>26.737620000000003</v>
      </c>
      <c r="E19" s="11">
        <f t="shared" ref="E19:G19" si="6">8*3.147*1.05</f>
        <v>26.434799999999999</v>
      </c>
      <c r="F19" s="11">
        <f t="shared" si="6"/>
        <v>26.434799999999999</v>
      </c>
      <c r="G19" s="11">
        <f t="shared" si="6"/>
        <v>26.434799999999999</v>
      </c>
      <c r="H19" s="25" t="s">
        <v>11</v>
      </c>
      <c r="I19" s="5"/>
      <c r="J19" s="5"/>
      <c r="K19" s="1"/>
      <c r="L19" s="1"/>
      <c r="M19" s="1"/>
      <c r="N19" s="1"/>
      <c r="O19" s="1"/>
      <c r="P19" s="1"/>
      <c r="Q19" s="1"/>
      <c r="R19" s="1"/>
    </row>
    <row r="20" spans="1:18" ht="12" customHeight="1">
      <c r="A20" s="7" t="s">
        <v>1</v>
      </c>
      <c r="B20" s="24">
        <f>ROUND(((B6*2.97)+(C21*3.147))/2*1.05,0)</f>
        <v>31</v>
      </c>
      <c r="C20" s="12">
        <f>C21*3.147/2*1.05</f>
        <v>16.521750000000001</v>
      </c>
      <c r="D20" s="12">
        <f>D21*3.068/2*1.05</f>
        <v>13.368810000000002</v>
      </c>
      <c r="E20" s="12">
        <f t="shared" ref="E20:G20" si="7">8*3.147/2*1.05</f>
        <v>13.2174</v>
      </c>
      <c r="F20" s="12">
        <f t="shared" si="7"/>
        <v>13.2174</v>
      </c>
      <c r="G20" s="12">
        <f t="shared" si="7"/>
        <v>13.2174</v>
      </c>
      <c r="H20" s="26"/>
      <c r="I20" s="5"/>
      <c r="J20" s="5"/>
      <c r="K20" s="1"/>
      <c r="L20" s="1"/>
      <c r="M20" s="1"/>
      <c r="N20" s="1"/>
      <c r="O20" s="1"/>
      <c r="P20" s="1"/>
      <c r="Q20" s="1"/>
      <c r="R20" s="1"/>
    </row>
    <row r="21" spans="1:18" ht="12" customHeight="1">
      <c r="A21" s="9" t="s">
        <v>2</v>
      </c>
      <c r="B21" s="9">
        <f>B6+C9+D12+E15+F18+G21</f>
        <v>19.099999999999998</v>
      </c>
      <c r="C21" s="13">
        <f>C9+D12+E15+F18+G21</f>
        <v>10</v>
      </c>
      <c r="D21" s="13">
        <f>D12+E15+F18+G21</f>
        <v>8.3000000000000007</v>
      </c>
      <c r="E21" s="13">
        <f>E15+F18+G21</f>
        <v>6.6</v>
      </c>
      <c r="F21" s="13">
        <f>F18+G21</f>
        <v>4.5</v>
      </c>
      <c r="G21" s="13">
        <v>2.9</v>
      </c>
      <c r="H21" s="27"/>
      <c r="I21" s="5"/>
      <c r="J21" s="5"/>
      <c r="K21" s="1"/>
      <c r="L21" s="1"/>
      <c r="M21" s="1"/>
      <c r="N21" s="1"/>
      <c r="O21" s="1"/>
      <c r="P21" s="1"/>
      <c r="Q21" s="1"/>
      <c r="R21" s="1"/>
    </row>
    <row r="22" spans="1:18" ht="12" customHeight="1">
      <c r="A22" s="6" t="s">
        <v>0</v>
      </c>
      <c r="B22" s="23">
        <f>ROUND(((B6*2.97)+(C24*3.147))*1.05,0)</f>
        <v>65</v>
      </c>
      <c r="C22" s="11">
        <f t="shared" ref="C22:D22" si="8">C24*3.147*1.05</f>
        <v>36.678285000000002</v>
      </c>
      <c r="D22" s="11">
        <f t="shared" si="8"/>
        <v>31.060890000000001</v>
      </c>
      <c r="E22" s="11">
        <f t="shared" ref="E22:H22" si="9">8*3.147*1.05</f>
        <v>26.434799999999999</v>
      </c>
      <c r="F22" s="11">
        <f t="shared" si="9"/>
        <v>26.434799999999999</v>
      </c>
      <c r="G22" s="11">
        <f t="shared" si="9"/>
        <v>26.434799999999999</v>
      </c>
      <c r="H22" s="11">
        <f t="shared" si="9"/>
        <v>26.434799999999999</v>
      </c>
      <c r="I22" s="25" t="s">
        <v>12</v>
      </c>
      <c r="J22" s="5"/>
      <c r="K22" s="1"/>
      <c r="L22" s="1"/>
      <c r="M22" s="1"/>
      <c r="N22" s="1"/>
      <c r="O22" s="1"/>
      <c r="P22" s="1"/>
      <c r="Q22" s="1"/>
      <c r="R22" s="1"/>
    </row>
    <row r="23" spans="1:18" ht="12" customHeight="1">
      <c r="A23" s="7" t="s">
        <v>1</v>
      </c>
      <c r="B23" s="24">
        <f>ROUND(((B6*2.97)+(C24*3.147))/2*1.05,0)</f>
        <v>33</v>
      </c>
      <c r="C23" s="12">
        <f t="shared" ref="C23:D23" si="10">C24*3.147/2*1.05</f>
        <v>18.339142500000001</v>
      </c>
      <c r="D23" s="12">
        <f t="shared" si="10"/>
        <v>15.530445</v>
      </c>
      <c r="E23" s="12">
        <f t="shared" ref="E23:H23" si="11">8*3.147/2*1.05</f>
        <v>13.2174</v>
      </c>
      <c r="F23" s="12">
        <f t="shared" si="11"/>
        <v>13.2174</v>
      </c>
      <c r="G23" s="12">
        <f t="shared" si="11"/>
        <v>13.2174</v>
      </c>
      <c r="H23" s="12">
        <f t="shared" si="11"/>
        <v>13.2174</v>
      </c>
      <c r="I23" s="26"/>
      <c r="J23" s="2"/>
      <c r="K23" s="1"/>
      <c r="L23" s="1"/>
      <c r="M23" s="1"/>
      <c r="N23" s="1"/>
      <c r="O23" s="1"/>
      <c r="P23" s="1"/>
      <c r="Q23" s="1"/>
      <c r="R23" s="1"/>
    </row>
    <row r="24" spans="1:18" ht="12" customHeight="1">
      <c r="A24" s="8" t="s">
        <v>2</v>
      </c>
      <c r="B24" s="8">
        <f>B6+C9+D12+E15+F18+G21+H24</f>
        <v>20.2</v>
      </c>
      <c r="C24" s="16">
        <f>C9+D12+E15+F18+G21+H24</f>
        <v>11.1</v>
      </c>
      <c r="D24" s="16">
        <f>D12+E15+F18+G21+H24</f>
        <v>9.4</v>
      </c>
      <c r="E24" s="16">
        <f>E15+F18+G21+H24</f>
        <v>7.6999999999999993</v>
      </c>
      <c r="F24" s="16">
        <f>F18+G21+H24</f>
        <v>5.6</v>
      </c>
      <c r="G24" s="16">
        <f>G21+H24</f>
        <v>4</v>
      </c>
      <c r="H24" s="13">
        <v>1.1000000000000001</v>
      </c>
      <c r="I24" s="27"/>
      <c r="J24" s="10"/>
      <c r="K24" s="1"/>
      <c r="L24" s="1"/>
      <c r="M24" s="1"/>
      <c r="N24" s="1"/>
      <c r="O24" s="1"/>
      <c r="P24" s="1"/>
      <c r="Q24" s="1"/>
      <c r="R24" s="1"/>
    </row>
    <row r="25" spans="1:18" ht="12" customHeight="1">
      <c r="A25" s="6" t="s">
        <v>0</v>
      </c>
      <c r="B25" s="23">
        <f>ROUND(((B6*2.97)+(C27*3.147))*1.05,0)</f>
        <v>72</v>
      </c>
      <c r="C25" s="11">
        <f t="shared" ref="C25:E25" si="12">C27*3.147*1.05</f>
        <v>43.617420000000003</v>
      </c>
      <c r="D25" s="11">
        <f t="shared" si="12"/>
        <v>38.000025000000001</v>
      </c>
      <c r="E25" s="11">
        <f t="shared" si="12"/>
        <v>32.382629999999999</v>
      </c>
      <c r="F25" s="11">
        <f t="shared" ref="F25:I25" si="13">8*3.147*1.05</f>
        <v>26.434799999999999</v>
      </c>
      <c r="G25" s="11">
        <f t="shared" si="13"/>
        <v>26.434799999999999</v>
      </c>
      <c r="H25" s="11">
        <f t="shared" si="13"/>
        <v>26.434799999999999</v>
      </c>
      <c r="I25" s="11">
        <f t="shared" si="13"/>
        <v>26.434799999999999</v>
      </c>
      <c r="J25" s="25" t="s">
        <v>13</v>
      </c>
      <c r="K25" s="1"/>
      <c r="L25" s="1"/>
      <c r="M25" s="1"/>
      <c r="N25" s="1"/>
      <c r="O25" s="1"/>
      <c r="P25" s="1"/>
      <c r="Q25" s="1"/>
      <c r="R25" s="1"/>
    </row>
    <row r="26" spans="1:18" ht="12" customHeight="1">
      <c r="A26" s="7" t="s">
        <v>1</v>
      </c>
      <c r="B26" s="24">
        <f>ROUND(((B6*2.97)+(C27*3.147))/2*1.05,0)</f>
        <v>36</v>
      </c>
      <c r="C26" s="12">
        <f t="shared" ref="C26:E26" si="14">C27*3.147/2*1.05</f>
        <v>21.808710000000001</v>
      </c>
      <c r="D26" s="12">
        <f t="shared" si="14"/>
        <v>19.0000125</v>
      </c>
      <c r="E26" s="12">
        <f t="shared" si="14"/>
        <v>16.191314999999999</v>
      </c>
      <c r="F26" s="12">
        <f t="shared" ref="F26:I26" si="15">8*3.147/2*1.05</f>
        <v>13.2174</v>
      </c>
      <c r="G26" s="12">
        <f t="shared" si="15"/>
        <v>13.2174</v>
      </c>
      <c r="H26" s="12">
        <f t="shared" si="15"/>
        <v>13.2174</v>
      </c>
      <c r="I26" s="12">
        <f t="shared" si="15"/>
        <v>13.2174</v>
      </c>
      <c r="J26" s="26"/>
      <c r="L26" s="1"/>
      <c r="M26" s="1"/>
      <c r="N26" s="1"/>
      <c r="O26" s="1"/>
      <c r="P26" s="1"/>
      <c r="Q26" s="1"/>
      <c r="R26" s="1"/>
    </row>
    <row r="27" spans="1:18" ht="12" customHeight="1">
      <c r="A27" s="8" t="s">
        <v>2</v>
      </c>
      <c r="B27" s="8">
        <f>B6+C9+D12+E15+F18+G21+H24+I27</f>
        <v>22.3</v>
      </c>
      <c r="C27" s="17">
        <f>C9+D12+E15+F18+G21+H24+I27</f>
        <v>13.2</v>
      </c>
      <c r="D27" s="17">
        <f>D12+E15+F18+G21+H24+I27</f>
        <v>11.5</v>
      </c>
      <c r="E27" s="18">
        <f>E15+F18+G21+H24+I27</f>
        <v>9.7999999999999989</v>
      </c>
      <c r="F27" s="18">
        <f>F18+G21+H24+I27</f>
        <v>7.6999999999999993</v>
      </c>
      <c r="G27" s="18">
        <f>G21+H24+I27</f>
        <v>6.1</v>
      </c>
      <c r="H27" s="18">
        <f>H24+I27</f>
        <v>3.2</v>
      </c>
      <c r="I27" s="13">
        <v>2.1</v>
      </c>
      <c r="J27" s="27"/>
      <c r="K27" s="1"/>
      <c r="L27" s="1"/>
      <c r="M27" s="1"/>
      <c r="N27" s="1"/>
      <c r="O27" s="1"/>
      <c r="P27" s="1"/>
      <c r="Q27" s="1"/>
      <c r="R27" s="1"/>
    </row>
    <row r="28" spans="1:18" ht="12" customHeight="1">
      <c r="A28" s="6" t="s">
        <v>0</v>
      </c>
      <c r="B28" s="23">
        <f>ROUND(((B6*2.97)+(C30*3.147))*1.05,0)</f>
        <v>81</v>
      </c>
      <c r="C28" s="11">
        <f t="shared" ref="C28:G28" si="16">C30*3.147*1.05</f>
        <v>52.208729999999996</v>
      </c>
      <c r="D28" s="11">
        <f t="shared" si="16"/>
        <v>46.591334999999994</v>
      </c>
      <c r="E28" s="11">
        <f t="shared" si="16"/>
        <v>40.973939999999992</v>
      </c>
      <c r="F28" s="11">
        <f t="shared" si="16"/>
        <v>34.034804999999999</v>
      </c>
      <c r="G28" s="11">
        <f t="shared" si="16"/>
        <v>28.747844999999995</v>
      </c>
      <c r="H28" s="11">
        <f t="shared" ref="H28:J28" si="17">8*3.147*1.05</f>
        <v>26.434799999999999</v>
      </c>
      <c r="I28" s="11">
        <f t="shared" si="17"/>
        <v>26.434799999999999</v>
      </c>
      <c r="J28" s="11">
        <f t="shared" si="17"/>
        <v>26.434799999999999</v>
      </c>
      <c r="K28" s="25" t="s">
        <v>14</v>
      </c>
      <c r="L28" s="1"/>
      <c r="M28" s="1"/>
      <c r="N28" s="1"/>
      <c r="O28" s="1"/>
      <c r="P28" s="1"/>
      <c r="Q28" s="1"/>
      <c r="R28" s="1"/>
    </row>
    <row r="29" spans="1:18" ht="12" customHeight="1">
      <c r="A29" s="7" t="s">
        <v>1</v>
      </c>
      <c r="B29" s="24">
        <f>ROUND(((B6*2.97)+(C30*3.147))/2*1.05,0)</f>
        <v>40</v>
      </c>
      <c r="C29" s="12">
        <f t="shared" ref="C29:G29" si="18">C30*3.147/2*1.05</f>
        <v>26.104364999999998</v>
      </c>
      <c r="D29" s="12">
        <f t="shared" si="18"/>
        <v>23.295667499999997</v>
      </c>
      <c r="E29" s="12">
        <f t="shared" si="18"/>
        <v>20.486969999999996</v>
      </c>
      <c r="F29" s="12">
        <f t="shared" si="18"/>
        <v>17.017402499999999</v>
      </c>
      <c r="G29" s="12">
        <f t="shared" si="18"/>
        <v>14.373922499999997</v>
      </c>
      <c r="H29" s="12">
        <f t="shared" ref="H29:J29" si="19">8*3.147/2*1.05</f>
        <v>13.2174</v>
      </c>
      <c r="I29" s="12">
        <f t="shared" si="19"/>
        <v>13.2174</v>
      </c>
      <c r="J29" s="12">
        <f t="shared" si="19"/>
        <v>13.2174</v>
      </c>
      <c r="K29" s="26"/>
      <c r="L29" s="5"/>
      <c r="M29" s="5"/>
      <c r="N29" s="5"/>
      <c r="O29" s="5"/>
      <c r="P29" s="5"/>
      <c r="Q29" s="1"/>
      <c r="R29" s="1"/>
    </row>
    <row r="30" spans="1:18" ht="12" customHeight="1">
      <c r="A30" s="8" t="s">
        <v>2</v>
      </c>
      <c r="B30" s="8">
        <f>B6+C9+D12+E15+F18+G21+H24+I27+J30</f>
        <v>24.900000000000002</v>
      </c>
      <c r="C30" s="18">
        <f>C9+D12+E15+F18+G21+H24+I27+J30</f>
        <v>15.799999999999999</v>
      </c>
      <c r="D30" s="18">
        <f>D12+E15+F18+G21+H24+I27+J30</f>
        <v>14.1</v>
      </c>
      <c r="E30" s="18">
        <f>E15+F18+G21+H24+I27+J30</f>
        <v>12.399999999999999</v>
      </c>
      <c r="F30" s="18">
        <f>F18+G21+H24+I27+J30</f>
        <v>10.299999999999999</v>
      </c>
      <c r="G30" s="18">
        <f>G21+H24+I27+J30</f>
        <v>8.6999999999999993</v>
      </c>
      <c r="H30" s="18">
        <f>H24+I27+J30</f>
        <v>5.8000000000000007</v>
      </c>
      <c r="I30" s="18">
        <f>I27+J30</f>
        <v>4.7</v>
      </c>
      <c r="J30" s="13">
        <v>2.6</v>
      </c>
      <c r="K30" s="27"/>
      <c r="L30" s="5"/>
      <c r="M30" s="5"/>
      <c r="N30" s="5"/>
      <c r="O30" s="5"/>
      <c r="P30" s="5"/>
      <c r="Q30" s="1"/>
      <c r="R30" s="1"/>
    </row>
    <row r="31" spans="1:18" ht="12" customHeight="1">
      <c r="A31" s="6" t="s">
        <v>0</v>
      </c>
      <c r="B31" s="23">
        <f>ROUND(((B6*2.97)+(C33*3.147))*1.05,0)</f>
        <v>95</v>
      </c>
      <c r="C31" s="11">
        <f t="shared" ref="C31:I31" si="20">C33*3.147*1.05</f>
        <v>67.078304999999986</v>
      </c>
      <c r="D31" s="11">
        <f t="shared" si="20"/>
        <v>61.460909999999998</v>
      </c>
      <c r="E31" s="11">
        <f t="shared" si="20"/>
        <v>55.843514999999996</v>
      </c>
      <c r="F31" s="11">
        <f t="shared" si="20"/>
        <v>48.904379999999996</v>
      </c>
      <c r="G31" s="11">
        <f t="shared" si="20"/>
        <v>43.617420000000003</v>
      </c>
      <c r="H31" s="11">
        <f t="shared" si="20"/>
        <v>34.034804999999999</v>
      </c>
      <c r="I31" s="11">
        <f t="shared" si="20"/>
        <v>30.400019999999998</v>
      </c>
      <c r="J31" s="11">
        <f t="shared" ref="J31:K31" si="21">8*3.147*1.05</f>
        <v>26.434799999999999</v>
      </c>
      <c r="K31" s="11">
        <f t="shared" si="21"/>
        <v>26.434799999999999</v>
      </c>
      <c r="L31" s="25" t="s">
        <v>15</v>
      </c>
      <c r="M31" s="5"/>
      <c r="N31" s="5"/>
      <c r="O31" s="5"/>
      <c r="P31" s="5"/>
      <c r="Q31" s="1"/>
      <c r="R31" s="1"/>
    </row>
    <row r="32" spans="1:18" ht="12" customHeight="1">
      <c r="A32" s="7" t="s">
        <v>1</v>
      </c>
      <c r="B32" s="24">
        <f>ROUND(((B6*2.97)+(C33*3.147))/2*1.05,0)</f>
        <v>48</v>
      </c>
      <c r="C32" s="12">
        <f t="shared" ref="C32:I32" si="22">C33*3.147/2*1.05</f>
        <v>33.539152499999993</v>
      </c>
      <c r="D32" s="12">
        <f t="shared" si="22"/>
        <v>30.730454999999999</v>
      </c>
      <c r="E32" s="12">
        <f t="shared" si="22"/>
        <v>27.921757499999998</v>
      </c>
      <c r="F32" s="12">
        <f t="shared" si="22"/>
        <v>24.452189999999998</v>
      </c>
      <c r="G32" s="12">
        <f t="shared" si="22"/>
        <v>21.808710000000001</v>
      </c>
      <c r="H32" s="12">
        <f t="shared" si="22"/>
        <v>17.017402499999999</v>
      </c>
      <c r="I32" s="12">
        <f t="shared" si="22"/>
        <v>15.200009999999999</v>
      </c>
      <c r="J32" s="12">
        <f t="shared" ref="J32:K32" si="23">8*3.147/2*1.05</f>
        <v>13.2174</v>
      </c>
      <c r="K32" s="12">
        <f t="shared" si="23"/>
        <v>13.2174</v>
      </c>
      <c r="L32" s="26"/>
      <c r="M32" s="5"/>
      <c r="N32" s="5"/>
      <c r="O32" s="5"/>
      <c r="P32" s="5"/>
      <c r="Q32" s="1"/>
      <c r="R32" s="1"/>
    </row>
    <row r="33" spans="1:18" ht="12" customHeight="1">
      <c r="A33" s="8" t="s">
        <v>2</v>
      </c>
      <c r="B33" s="8">
        <f>B6+C9+D12+E15+F18+G21+H24+I27+J30+K33</f>
        <v>29.400000000000002</v>
      </c>
      <c r="C33" s="18">
        <f>C9+D12+E15+F18+G21+H24+I27+J30+K33</f>
        <v>20.299999999999997</v>
      </c>
      <c r="D33" s="18">
        <f>D12+E15+F18+G21+H24+I27+J30+K33</f>
        <v>18.600000000000001</v>
      </c>
      <c r="E33" s="18">
        <f>E15+F18+G21+H24+I27+J30+K33</f>
        <v>16.899999999999999</v>
      </c>
      <c r="F33" s="18">
        <f>F18+G21+H24+I27+J30+K33</f>
        <v>14.799999999999999</v>
      </c>
      <c r="G33" s="18">
        <f>G21+H24+I27+J30+K33</f>
        <v>13.2</v>
      </c>
      <c r="H33" s="18">
        <f>H24+I27+J30+K33</f>
        <v>10.3</v>
      </c>
      <c r="I33" s="18">
        <f>I27+J30+K33</f>
        <v>9.1999999999999993</v>
      </c>
      <c r="J33" s="18">
        <f>J30+K33</f>
        <v>7.1</v>
      </c>
      <c r="K33" s="13">
        <v>4.5</v>
      </c>
      <c r="L33" s="27"/>
      <c r="M33" s="10"/>
      <c r="N33" s="5"/>
      <c r="O33" s="5"/>
      <c r="P33" s="5"/>
      <c r="Q33" s="1"/>
      <c r="R33" s="1"/>
    </row>
    <row r="34" spans="1:18" ht="12" customHeight="1">
      <c r="A34" s="6" t="s">
        <v>0</v>
      </c>
      <c r="B34" s="23">
        <f>ROUND(((B6*2.97)+(C36*3.147))*1.05,0)</f>
        <v>101</v>
      </c>
      <c r="C34" s="11">
        <f t="shared" ref="C34:J34" si="24">C36*3.147*1.05</f>
        <v>72.365264999999994</v>
      </c>
      <c r="D34" s="11">
        <f t="shared" si="24"/>
        <v>66.747870000000006</v>
      </c>
      <c r="E34" s="11">
        <f t="shared" si="24"/>
        <v>61.130474999999997</v>
      </c>
      <c r="F34" s="11">
        <f t="shared" si="24"/>
        <v>54.19133999999999</v>
      </c>
      <c r="G34" s="11">
        <f t="shared" si="24"/>
        <v>48.904379999999996</v>
      </c>
      <c r="H34" s="11">
        <f t="shared" si="24"/>
        <v>39.321764999999999</v>
      </c>
      <c r="I34" s="11">
        <f t="shared" si="24"/>
        <v>35.686979999999991</v>
      </c>
      <c r="J34" s="11">
        <f t="shared" si="24"/>
        <v>28.747844999999995</v>
      </c>
      <c r="K34" s="11">
        <f t="shared" ref="K34:L34" si="25">8*3.147*1.05</f>
        <v>26.434799999999999</v>
      </c>
      <c r="L34" s="11">
        <f t="shared" si="25"/>
        <v>26.434799999999999</v>
      </c>
      <c r="M34" s="25" t="s">
        <v>16</v>
      </c>
      <c r="N34" s="5"/>
      <c r="O34" s="5"/>
      <c r="P34" s="5"/>
      <c r="Q34" s="1"/>
      <c r="R34" s="1"/>
    </row>
    <row r="35" spans="1:18" ht="12" customHeight="1">
      <c r="A35" s="7" t="s">
        <v>1</v>
      </c>
      <c r="B35" s="24">
        <f>ROUND(((B6*2.97)+(C36*3.147))/2*1.05,0)</f>
        <v>50</v>
      </c>
      <c r="C35" s="12">
        <f t="shared" ref="C35:J35" si="26">C36*3.147/2*1.05</f>
        <v>36.182632499999997</v>
      </c>
      <c r="D35" s="12">
        <f t="shared" si="26"/>
        <v>33.373935000000003</v>
      </c>
      <c r="E35" s="12">
        <f t="shared" si="26"/>
        <v>30.565237499999999</v>
      </c>
      <c r="F35" s="12">
        <f t="shared" si="26"/>
        <v>27.095669999999995</v>
      </c>
      <c r="G35" s="12">
        <f t="shared" si="26"/>
        <v>24.452189999999998</v>
      </c>
      <c r="H35" s="12">
        <f t="shared" si="26"/>
        <v>19.6608825</v>
      </c>
      <c r="I35" s="12">
        <f t="shared" si="26"/>
        <v>17.843489999999996</v>
      </c>
      <c r="J35" s="12">
        <f t="shared" si="26"/>
        <v>14.373922499999997</v>
      </c>
      <c r="K35" s="12">
        <f t="shared" ref="K35:L35" si="27">8*3.147/2*1.05</f>
        <v>13.2174</v>
      </c>
      <c r="L35" s="12">
        <f t="shared" si="27"/>
        <v>13.2174</v>
      </c>
      <c r="M35" s="26"/>
      <c r="N35" s="5"/>
      <c r="O35" s="5"/>
      <c r="P35" s="5"/>
      <c r="Q35" s="1"/>
      <c r="R35" s="1"/>
    </row>
    <row r="36" spans="1:18" ht="12" customHeight="1">
      <c r="A36" s="8" t="s">
        <v>2</v>
      </c>
      <c r="B36" s="8">
        <f>B6+C9+D12+E15+F18+G21+H24+I27+J30+K33+L36</f>
        <v>31.000000000000004</v>
      </c>
      <c r="C36" s="19">
        <f>C9+D12+E15+F18+G21+H24+I27+J30+K33+L36</f>
        <v>21.9</v>
      </c>
      <c r="D36" s="19">
        <f>D12+E15+F18+G21+H24+I27+J30+K33+L36</f>
        <v>20.200000000000003</v>
      </c>
      <c r="E36" s="19">
        <f>E15+F18+G21+H24+I27+J30+K33+L36</f>
        <v>18.5</v>
      </c>
      <c r="F36" s="19">
        <f>F18+G21+H24+I27+J30+K33+L36</f>
        <v>16.399999999999999</v>
      </c>
      <c r="G36" s="19">
        <f>G21+H24+I27+J30+K33+L36</f>
        <v>14.799999999999999</v>
      </c>
      <c r="H36" s="19">
        <f>H24+I27+J30+K33+L36</f>
        <v>11.9</v>
      </c>
      <c r="I36" s="19">
        <f>I27+J30+K33+L36</f>
        <v>10.799999999999999</v>
      </c>
      <c r="J36" s="19">
        <f>J30+K33+L36</f>
        <v>8.6999999999999993</v>
      </c>
      <c r="K36" s="13">
        <f>K33+L36</f>
        <v>6.1</v>
      </c>
      <c r="L36" s="13">
        <v>1.6</v>
      </c>
      <c r="M36" s="27"/>
      <c r="N36" s="5"/>
      <c r="O36" s="5"/>
      <c r="P36" s="5"/>
      <c r="Q36" s="1"/>
      <c r="R36" s="1"/>
    </row>
    <row r="37" spans="1:18" ht="12" customHeight="1">
      <c r="A37" s="6" t="s">
        <v>0</v>
      </c>
      <c r="B37" s="23">
        <f>ROUND(((B6*2.97)+(C39*3.147))*1.05,0)</f>
        <v>114</v>
      </c>
      <c r="C37" s="11">
        <f t="shared" ref="C37:K37" si="28">C39*3.147*1.05</f>
        <v>85.582664999999992</v>
      </c>
      <c r="D37" s="11">
        <f t="shared" si="28"/>
        <v>79.965270000000018</v>
      </c>
      <c r="E37" s="11">
        <f t="shared" si="28"/>
        <v>74.347874999999988</v>
      </c>
      <c r="F37" s="11">
        <f t="shared" si="28"/>
        <v>67.408739999999995</v>
      </c>
      <c r="G37" s="11">
        <f t="shared" si="28"/>
        <v>62.121779999999987</v>
      </c>
      <c r="H37" s="11">
        <f t="shared" si="28"/>
        <v>52.539164999999997</v>
      </c>
      <c r="I37" s="11">
        <f t="shared" si="28"/>
        <v>48.904379999999996</v>
      </c>
      <c r="J37" s="11">
        <f t="shared" si="28"/>
        <v>41.965244999999996</v>
      </c>
      <c r="K37" s="11">
        <f t="shared" si="28"/>
        <v>33.373934999999996</v>
      </c>
      <c r="L37" s="11">
        <f t="shared" ref="L37:M37" si="29">8*3.147*1.05</f>
        <v>26.434799999999999</v>
      </c>
      <c r="M37" s="11">
        <f t="shared" si="29"/>
        <v>26.434799999999999</v>
      </c>
      <c r="N37" s="33" t="s">
        <v>17</v>
      </c>
    </row>
    <row r="38" spans="1:18" ht="12" customHeight="1">
      <c r="A38" s="7" t="s">
        <v>1</v>
      </c>
      <c r="B38" s="24">
        <f>ROUND(((B6*2.97)+(C39*3.147))/2*1.05,0)</f>
        <v>57</v>
      </c>
      <c r="C38" s="12">
        <f t="shared" ref="C38:K38" si="30">C39*3.147/2*1.05</f>
        <v>42.791332499999996</v>
      </c>
      <c r="D38" s="12">
        <f t="shared" si="30"/>
        <v>39.982635000000009</v>
      </c>
      <c r="E38" s="12">
        <f t="shared" si="30"/>
        <v>37.173937499999994</v>
      </c>
      <c r="F38" s="12">
        <f t="shared" si="30"/>
        <v>33.704369999999997</v>
      </c>
      <c r="G38" s="12">
        <f t="shared" si="30"/>
        <v>31.060889999999993</v>
      </c>
      <c r="H38" s="12">
        <f t="shared" si="30"/>
        <v>26.269582499999999</v>
      </c>
      <c r="I38" s="12">
        <f t="shared" si="30"/>
        <v>24.452189999999998</v>
      </c>
      <c r="J38" s="12">
        <f t="shared" si="30"/>
        <v>20.982622499999998</v>
      </c>
      <c r="K38" s="12">
        <f t="shared" si="30"/>
        <v>16.686967499999998</v>
      </c>
      <c r="L38" s="12">
        <f t="shared" ref="L38:M38" si="31">8*3.147/2*1.05</f>
        <v>13.2174</v>
      </c>
      <c r="M38" s="12">
        <f t="shared" si="31"/>
        <v>13.2174</v>
      </c>
      <c r="N38" s="31"/>
    </row>
    <row r="39" spans="1:18" ht="12" customHeight="1">
      <c r="A39" s="8" t="s">
        <v>2</v>
      </c>
      <c r="B39" s="8">
        <f>B6+C9+D12+E15+F18+G21+H24+I27+J30+K33+L36+M39</f>
        <v>35</v>
      </c>
      <c r="C39" s="19">
        <f>C9+D12+E15+F18+G21+H24+I27+J30+K33+L36+M39</f>
        <v>25.9</v>
      </c>
      <c r="D39" s="19">
        <f>D12+E15+F18+G21+H24+I27+J30+K33+L36+M39</f>
        <v>24.200000000000003</v>
      </c>
      <c r="E39" s="19">
        <f>E15+F18+G21+H24+I27+J30+K33+L36+M39</f>
        <v>22.5</v>
      </c>
      <c r="F39" s="19">
        <f>F18+G21+H24+I27+J30+K33+L36+M39</f>
        <v>20.399999999999999</v>
      </c>
      <c r="G39" s="19">
        <f>G21+H24+I27+J30+K33+L36+M39</f>
        <v>18.799999999999997</v>
      </c>
      <c r="H39" s="19">
        <f>H24+I27+J30+K33+L36+M39</f>
        <v>15.9</v>
      </c>
      <c r="I39" s="19">
        <f>I27+J30+K33+L36+M39</f>
        <v>14.799999999999999</v>
      </c>
      <c r="J39" s="19">
        <f>J30+K33+L36+M39</f>
        <v>12.7</v>
      </c>
      <c r="K39" s="13">
        <f>K33+L36+M39</f>
        <v>10.1</v>
      </c>
      <c r="L39" s="13">
        <f>L36+M39</f>
        <v>5.6</v>
      </c>
      <c r="M39" s="13">
        <v>4</v>
      </c>
      <c r="N39" s="32"/>
      <c r="O39" s="20"/>
    </row>
    <row r="40" spans="1:18" ht="12" customHeight="1">
      <c r="A40" s="6" t="s">
        <v>0</v>
      </c>
      <c r="B40" s="23">
        <f>ROUND(((B6*2.97)+(C42*3.147))*1.05,0)</f>
        <v>125</v>
      </c>
      <c r="C40" s="11">
        <f t="shared" ref="C40:L40" si="32">C42*3.147*1.05</f>
        <v>96.817454999999981</v>
      </c>
      <c r="D40" s="11">
        <f t="shared" si="32"/>
        <v>91.200060000000008</v>
      </c>
      <c r="E40" s="11">
        <f t="shared" si="32"/>
        <v>85.582664999999992</v>
      </c>
      <c r="F40" s="11">
        <f t="shared" si="32"/>
        <v>78.643529999999984</v>
      </c>
      <c r="G40" s="11">
        <f t="shared" si="32"/>
        <v>73.356569999999991</v>
      </c>
      <c r="H40" s="11">
        <f t="shared" si="32"/>
        <v>63.773955000000001</v>
      </c>
      <c r="I40" s="11">
        <f t="shared" si="32"/>
        <v>60.139169999999993</v>
      </c>
      <c r="J40" s="11">
        <f t="shared" si="32"/>
        <v>53.200034999999993</v>
      </c>
      <c r="K40" s="11">
        <f t="shared" si="32"/>
        <v>44.608725</v>
      </c>
      <c r="L40" s="11">
        <f t="shared" si="32"/>
        <v>29.739149999999999</v>
      </c>
      <c r="M40" s="11">
        <f t="shared" ref="M40:N40" si="33">8*3.147*1.05</f>
        <v>26.434799999999999</v>
      </c>
      <c r="N40" s="11">
        <f t="shared" si="33"/>
        <v>26.434799999999999</v>
      </c>
      <c r="O40" s="33" t="s">
        <v>18</v>
      </c>
    </row>
    <row r="41" spans="1:18" ht="12" customHeight="1">
      <c r="A41" s="7" t="s">
        <v>1</v>
      </c>
      <c r="B41" s="24">
        <f>ROUND(((B6*2.97)+(C42*3.147))/2*1.05,0)</f>
        <v>63</v>
      </c>
      <c r="C41" s="12">
        <f t="shared" ref="C41:L41" si="34">C42*3.147/2*1.05</f>
        <v>48.408727499999991</v>
      </c>
      <c r="D41" s="12">
        <f t="shared" si="34"/>
        <v>45.600030000000004</v>
      </c>
      <c r="E41" s="12">
        <f t="shared" si="34"/>
        <v>42.791332499999996</v>
      </c>
      <c r="F41" s="12">
        <f t="shared" si="34"/>
        <v>39.321764999999992</v>
      </c>
      <c r="G41" s="12">
        <f t="shared" si="34"/>
        <v>36.678284999999995</v>
      </c>
      <c r="H41" s="12">
        <f t="shared" si="34"/>
        <v>31.8869775</v>
      </c>
      <c r="I41" s="12">
        <f t="shared" si="34"/>
        <v>30.069584999999996</v>
      </c>
      <c r="J41" s="12">
        <f t="shared" si="34"/>
        <v>26.600017499999996</v>
      </c>
      <c r="K41" s="12">
        <f t="shared" si="34"/>
        <v>22.3043625</v>
      </c>
      <c r="L41" s="12">
        <f t="shared" si="34"/>
        <v>14.869574999999999</v>
      </c>
      <c r="M41" s="12">
        <f t="shared" ref="M41:N41" si="35">8*3.147/2*1.05</f>
        <v>13.2174</v>
      </c>
      <c r="N41" s="12">
        <f t="shared" si="35"/>
        <v>13.2174</v>
      </c>
      <c r="O41" s="31"/>
    </row>
    <row r="42" spans="1:18" ht="12" customHeight="1">
      <c r="A42" s="8" t="s">
        <v>2</v>
      </c>
      <c r="B42" s="8">
        <f>B6+C9+D12+E15+F18+G21+H24+I27+J30+K33+L36+M39+N42</f>
        <v>38.4</v>
      </c>
      <c r="C42" s="19">
        <f>C9+D12+E15+F18+G21+H24+I27+J30+K33+L36+M39+N42</f>
        <v>29.299999999999997</v>
      </c>
      <c r="D42" s="19">
        <f>D12+E15+F18+G21+H24+I27+J30+K33+L36+M39+N42</f>
        <v>27.6</v>
      </c>
      <c r="E42" s="19">
        <f>E15+F18+G21+H24+I27+J30+K33+L36+M39+N42</f>
        <v>25.9</v>
      </c>
      <c r="F42" s="19">
        <f>F18+G21+H24+I27+J30+K33+L36+M39+N42</f>
        <v>23.799999999999997</v>
      </c>
      <c r="G42" s="19">
        <f>G21+H24+I27+J30+K33+L36+M39+N42</f>
        <v>22.199999999999996</v>
      </c>
      <c r="H42" s="19">
        <f>H24+I27+J30+K33+L36+M39+N42</f>
        <v>19.3</v>
      </c>
      <c r="I42" s="19">
        <f>I27+J30+K33+L36+M39+N42</f>
        <v>18.2</v>
      </c>
      <c r="J42" s="19">
        <f>J30+K33+L36+M39+N42</f>
        <v>16.099999999999998</v>
      </c>
      <c r="K42" s="13">
        <f>K33+L36+M39+N42</f>
        <v>13.5</v>
      </c>
      <c r="L42" s="13">
        <f>L36+M39+N42</f>
        <v>9</v>
      </c>
      <c r="M42" s="13">
        <f>M39+N42</f>
        <v>7.4</v>
      </c>
      <c r="N42" s="13">
        <v>3.4</v>
      </c>
      <c r="O42" s="32"/>
      <c r="P42" s="21"/>
    </row>
    <row r="43" spans="1:18" ht="12" customHeight="1">
      <c r="A43" s="6" t="s">
        <v>0</v>
      </c>
      <c r="B43" s="23">
        <f>ROUND(((B6*2.97)+(C45*3.147))*1.05,0)</f>
        <v>130</v>
      </c>
      <c r="C43" s="11">
        <f t="shared" ref="C43:M43" si="36">C45*3.147*1.05</f>
        <v>101.77397999999999</v>
      </c>
      <c r="D43" s="11">
        <f t="shared" si="36"/>
        <v>96.156584999999993</v>
      </c>
      <c r="E43" s="11">
        <f t="shared" si="36"/>
        <v>90.539189999999991</v>
      </c>
      <c r="F43" s="11">
        <f t="shared" si="36"/>
        <v>83.600054999999998</v>
      </c>
      <c r="G43" s="11">
        <f t="shared" si="36"/>
        <v>78.31309499999999</v>
      </c>
      <c r="H43" s="11">
        <f t="shared" si="36"/>
        <v>68.73048</v>
      </c>
      <c r="I43" s="11">
        <f t="shared" si="36"/>
        <v>65.095694999999992</v>
      </c>
      <c r="J43" s="11">
        <f t="shared" si="36"/>
        <v>58.156559999999992</v>
      </c>
      <c r="K43" s="11">
        <f t="shared" si="36"/>
        <v>49.565249999999999</v>
      </c>
      <c r="L43" s="11">
        <f t="shared" si="36"/>
        <v>34.695674999999994</v>
      </c>
      <c r="M43" s="11">
        <f t="shared" si="36"/>
        <v>29.408715000000001</v>
      </c>
      <c r="N43" s="11">
        <f t="shared" ref="N43:O43" si="37">8*3.147*1.05</f>
        <v>26.434799999999999</v>
      </c>
      <c r="O43" s="11">
        <f t="shared" si="37"/>
        <v>26.434799999999999</v>
      </c>
      <c r="P43" s="33" t="s">
        <v>26</v>
      </c>
    </row>
    <row r="44" spans="1:18" ht="12" customHeight="1">
      <c r="A44" s="7" t="s">
        <v>1</v>
      </c>
      <c r="B44" s="24">
        <f>ROUND(((B6*2.97)+(C45*3.147))/2*1.05,0)</f>
        <v>65</v>
      </c>
      <c r="C44" s="12">
        <f t="shared" ref="C44:M44" si="38">C45*3.147/2*1.05</f>
        <v>50.886989999999997</v>
      </c>
      <c r="D44" s="12">
        <f t="shared" si="38"/>
        <v>48.078292499999996</v>
      </c>
      <c r="E44" s="12">
        <f t="shared" si="38"/>
        <v>45.269594999999995</v>
      </c>
      <c r="F44" s="12">
        <f t="shared" si="38"/>
        <v>41.800027499999999</v>
      </c>
      <c r="G44" s="12">
        <f t="shared" si="38"/>
        <v>39.156547499999995</v>
      </c>
      <c r="H44" s="12">
        <f t="shared" si="38"/>
        <v>34.36524</v>
      </c>
      <c r="I44" s="12">
        <f t="shared" si="38"/>
        <v>32.547847499999996</v>
      </c>
      <c r="J44" s="12">
        <f t="shared" si="38"/>
        <v>29.078279999999996</v>
      </c>
      <c r="K44" s="12">
        <f t="shared" si="38"/>
        <v>24.782624999999999</v>
      </c>
      <c r="L44" s="12">
        <f t="shared" si="38"/>
        <v>17.347837499999997</v>
      </c>
      <c r="M44" s="12">
        <f t="shared" si="38"/>
        <v>14.7043575</v>
      </c>
      <c r="N44" s="12">
        <f t="shared" ref="N44:O44" si="39">8*3.147/2*1.05</f>
        <v>13.2174</v>
      </c>
      <c r="O44" s="12">
        <f t="shared" si="39"/>
        <v>13.2174</v>
      </c>
      <c r="P44" s="31"/>
    </row>
    <row r="45" spans="1:18" ht="12" customHeight="1">
      <c r="A45" s="8" t="s">
        <v>2</v>
      </c>
      <c r="B45" s="8">
        <f>B6+C9+D12+E15+F18+G21+H24+I27+J30+K33+L36+M39+N42+O45</f>
        <v>39.9</v>
      </c>
      <c r="C45" s="19">
        <f>C9+D12+E15+F18+G21+H24+I27+J30+K33+L36+M39+N42+O45</f>
        <v>30.799999999999997</v>
      </c>
      <c r="D45" s="19">
        <f>D12+E15+F18+G21+H24+I27+J30+K33+L36+M39+N42+O45</f>
        <v>29.1</v>
      </c>
      <c r="E45" s="19">
        <f>E15+F18+G21+H24+I27+J30+K33+L36+M39+N42+O45</f>
        <v>27.4</v>
      </c>
      <c r="F45" s="19">
        <f>F18+G21+H24+I27+J30+K33+L36+M39+N42+O45</f>
        <v>25.299999999999997</v>
      </c>
      <c r="G45" s="19">
        <f>G21+H24+I27+J30+K33+L36+M39+N42+O45</f>
        <v>23.699999999999996</v>
      </c>
      <c r="H45" s="19">
        <f>H24+I27+J30+K33+L36+M39+N42+O45</f>
        <v>20.8</v>
      </c>
      <c r="I45" s="19">
        <f>I27+J30+K33+L36+M39+N42+O45</f>
        <v>19.7</v>
      </c>
      <c r="J45" s="19">
        <f>J30+K33+L36+M39+N42+O45</f>
        <v>17.599999999999998</v>
      </c>
      <c r="K45" s="13">
        <f>K33+L36+M39+N42+O45</f>
        <v>15</v>
      </c>
      <c r="L45" s="13">
        <f>L36+M39+N42+O45</f>
        <v>10.5</v>
      </c>
      <c r="M45" s="13">
        <f>M42+O45</f>
        <v>8.9</v>
      </c>
      <c r="N45" s="13">
        <f>N42+O45</f>
        <v>4.9000000000000004</v>
      </c>
      <c r="O45" s="13">
        <v>1.5</v>
      </c>
      <c r="P45" s="32"/>
    </row>
    <row r="46" spans="1:18" ht="12" customHeight="1">
      <c r="A46" s="6" t="s">
        <v>0</v>
      </c>
      <c r="B46" s="23">
        <f>ROUND(((B6*2.97)+(C48*3.147))*1.05,0)</f>
        <v>134</v>
      </c>
      <c r="C46" s="11">
        <f t="shared" ref="C46:M46" si="40">C48*3.147*1.05</f>
        <v>105.73919999999998</v>
      </c>
      <c r="D46" s="11">
        <f t="shared" si="40"/>
        <v>100.12180500000001</v>
      </c>
      <c r="E46" s="11">
        <f t="shared" si="40"/>
        <v>94.504409999999993</v>
      </c>
      <c r="F46" s="11">
        <f t="shared" si="40"/>
        <v>87.565274999999986</v>
      </c>
      <c r="G46" s="11">
        <f t="shared" si="40"/>
        <v>82.278314999999978</v>
      </c>
      <c r="H46" s="11">
        <f t="shared" si="40"/>
        <v>72.695700000000002</v>
      </c>
      <c r="I46" s="11">
        <f t="shared" si="40"/>
        <v>69.060914999999994</v>
      </c>
      <c r="J46" s="11">
        <f t="shared" si="40"/>
        <v>62.121779999999987</v>
      </c>
      <c r="K46" s="11">
        <f t="shared" si="40"/>
        <v>53.530469999999994</v>
      </c>
      <c r="L46" s="11">
        <f t="shared" si="40"/>
        <v>38.660894999999996</v>
      </c>
      <c r="M46" s="11">
        <f t="shared" si="40"/>
        <v>33.373934999999996</v>
      </c>
      <c r="N46" s="11">
        <f t="shared" ref="N46:P46" si="41">8*3.147*1.05</f>
        <v>26.434799999999999</v>
      </c>
      <c r="O46" s="11">
        <f t="shared" si="41"/>
        <v>26.434799999999999</v>
      </c>
      <c r="P46" s="11">
        <f t="shared" si="41"/>
        <v>26.434799999999999</v>
      </c>
      <c r="Q46" s="33" t="s">
        <v>25</v>
      </c>
    </row>
    <row r="47" spans="1:18" ht="12" customHeight="1">
      <c r="A47" s="7" t="s">
        <v>1</v>
      </c>
      <c r="B47" s="24">
        <f>ROUND(((B6*2.97)+(C48*3.147))/2*1.05,0)</f>
        <v>67</v>
      </c>
      <c r="C47" s="12">
        <f t="shared" ref="C47:M47" si="42">C48*3.147/2*1.05</f>
        <v>52.869599999999991</v>
      </c>
      <c r="D47" s="12">
        <f t="shared" si="42"/>
        <v>50.060902500000005</v>
      </c>
      <c r="E47" s="12">
        <f t="shared" si="42"/>
        <v>47.252204999999996</v>
      </c>
      <c r="F47" s="12">
        <f t="shared" si="42"/>
        <v>43.782637499999993</v>
      </c>
      <c r="G47" s="12">
        <f t="shared" si="42"/>
        <v>41.139157499999989</v>
      </c>
      <c r="H47" s="12">
        <f t="shared" si="42"/>
        <v>36.347850000000001</v>
      </c>
      <c r="I47" s="12">
        <f t="shared" si="42"/>
        <v>34.530457499999997</v>
      </c>
      <c r="J47" s="12">
        <f t="shared" si="42"/>
        <v>31.060889999999993</v>
      </c>
      <c r="K47" s="12">
        <f t="shared" si="42"/>
        <v>26.765234999999997</v>
      </c>
      <c r="L47" s="12">
        <f t="shared" si="42"/>
        <v>19.330447499999998</v>
      </c>
      <c r="M47" s="12">
        <f t="shared" si="42"/>
        <v>16.686967499999998</v>
      </c>
      <c r="N47" s="12">
        <f t="shared" ref="N47:P47" si="43">8*3.147/2*1.05</f>
        <v>13.2174</v>
      </c>
      <c r="O47" s="12">
        <f t="shared" si="43"/>
        <v>13.2174</v>
      </c>
      <c r="P47" s="12">
        <f t="shared" si="43"/>
        <v>13.2174</v>
      </c>
      <c r="Q47" s="31"/>
    </row>
    <row r="48" spans="1:18" ht="12" customHeight="1">
      <c r="A48" s="8" t="s">
        <v>2</v>
      </c>
      <c r="B48" s="8">
        <f>B6+C9+D12+E15+F18+G21+H24+I27+J30+K33+L36+M39+N42+O45+P48</f>
        <v>41.1</v>
      </c>
      <c r="C48" s="19">
        <f>C9+D12+E15+F18+G21+H24+I27+J30+K33+L36+M39+N42+O45+P48</f>
        <v>31.999999999999996</v>
      </c>
      <c r="D48" s="19">
        <f>D12+E15+F18+G21+H24+I27+J30+K33+L36+M39+N42+O45+P48</f>
        <v>30.3</v>
      </c>
      <c r="E48" s="19">
        <f>E15+F18+G21+H24+I27+J30+K33+L36+M39+N42+O45+P48</f>
        <v>28.599999999999998</v>
      </c>
      <c r="F48" s="19">
        <f>F18+G21+H24+I27+J30+K33+L36+M39+N42+O45+P48</f>
        <v>26.499999999999996</v>
      </c>
      <c r="G48" s="19">
        <f>G21+H24+I27+J30+K33+L36+M39+N42+O45+P48</f>
        <v>24.899999999999995</v>
      </c>
      <c r="H48" s="19">
        <f>H24+I27+J30+K33+L36+M39+N42+O45+P48</f>
        <v>22</v>
      </c>
      <c r="I48" s="19">
        <f>I27+J30+K33+L36+M39+N42+O45+P48</f>
        <v>20.9</v>
      </c>
      <c r="J48" s="19">
        <f>J30+K33+L36+M39+N42+O45+P48</f>
        <v>18.799999999999997</v>
      </c>
      <c r="K48" s="13">
        <f>K33+L36+M39+N42+O45+P48</f>
        <v>16.2</v>
      </c>
      <c r="L48" s="13">
        <f>L36+M39+N42+O45+P48</f>
        <v>11.7</v>
      </c>
      <c r="M48" s="13">
        <f>M39+N42+O45+P48</f>
        <v>10.1</v>
      </c>
      <c r="N48" s="13">
        <f>N42+O45+P48</f>
        <v>6.1000000000000005</v>
      </c>
      <c r="O48" s="13">
        <f>O45+P48</f>
        <v>2.7</v>
      </c>
      <c r="P48" s="13">
        <v>1.2</v>
      </c>
      <c r="Q48" s="32"/>
    </row>
    <row r="49" spans="1:21" ht="12" customHeight="1">
      <c r="A49" s="6" t="s">
        <v>0</v>
      </c>
      <c r="B49" s="23">
        <f>ROUND(((B6*2.97)+(C51*3.147))*1.05,0)</f>
        <v>136</v>
      </c>
      <c r="C49" s="11">
        <f t="shared" ref="C49:M49" si="44">C51*3.147*1.05</f>
        <v>107.391375</v>
      </c>
      <c r="D49" s="11">
        <f t="shared" si="44"/>
        <v>101.77398000000001</v>
      </c>
      <c r="E49" s="11">
        <f t="shared" si="44"/>
        <v>96.156584999999993</v>
      </c>
      <c r="F49" s="11">
        <f t="shared" si="44"/>
        <v>89.217449999999985</v>
      </c>
      <c r="G49" s="11">
        <f t="shared" si="44"/>
        <v>83.930489999999978</v>
      </c>
      <c r="H49" s="11">
        <f t="shared" si="44"/>
        <v>74.347874999999988</v>
      </c>
      <c r="I49" s="11">
        <f t="shared" si="44"/>
        <v>70.713089999999994</v>
      </c>
      <c r="J49" s="11">
        <f t="shared" si="44"/>
        <v>63.773954999999987</v>
      </c>
      <c r="K49" s="11">
        <f t="shared" si="44"/>
        <v>55.182645000000001</v>
      </c>
      <c r="L49" s="11">
        <f t="shared" si="44"/>
        <v>40.313069999999996</v>
      </c>
      <c r="M49" s="11">
        <f t="shared" si="44"/>
        <v>35.026109999999996</v>
      </c>
      <c r="N49" s="11">
        <f t="shared" ref="N49:Q49" si="45">8*3.147*1.05</f>
        <v>26.434799999999999</v>
      </c>
      <c r="O49" s="11">
        <f t="shared" si="45"/>
        <v>26.434799999999999</v>
      </c>
      <c r="P49" s="11">
        <f t="shared" si="45"/>
        <v>26.434799999999999</v>
      </c>
      <c r="Q49" s="11">
        <f t="shared" si="45"/>
        <v>26.434799999999999</v>
      </c>
      <c r="R49" s="33" t="s">
        <v>24</v>
      </c>
    </row>
    <row r="50" spans="1:21" ht="12" customHeight="1">
      <c r="A50" s="7" t="s">
        <v>1</v>
      </c>
      <c r="B50" s="24">
        <f>ROUND(((B6*2.97)+(C51*3.147))/2*1.05,0)</f>
        <v>68</v>
      </c>
      <c r="C50" s="12">
        <f t="shared" ref="C50:M50" si="46">C51*3.147/2*1.05</f>
        <v>53.695687499999998</v>
      </c>
      <c r="D50" s="12">
        <f t="shared" si="46"/>
        <v>50.886990000000004</v>
      </c>
      <c r="E50" s="12">
        <f t="shared" si="46"/>
        <v>48.078292499999996</v>
      </c>
      <c r="F50" s="12">
        <f t="shared" si="46"/>
        <v>44.608724999999993</v>
      </c>
      <c r="G50" s="12">
        <f t="shared" si="46"/>
        <v>41.965244999999989</v>
      </c>
      <c r="H50" s="12">
        <f t="shared" si="46"/>
        <v>37.173937499999994</v>
      </c>
      <c r="I50" s="12">
        <f t="shared" si="46"/>
        <v>35.356544999999997</v>
      </c>
      <c r="J50" s="12">
        <f t="shared" si="46"/>
        <v>31.886977499999993</v>
      </c>
      <c r="K50" s="12">
        <f t="shared" si="46"/>
        <v>27.5913225</v>
      </c>
      <c r="L50" s="12">
        <f t="shared" si="46"/>
        <v>20.156534999999998</v>
      </c>
      <c r="M50" s="12">
        <f t="shared" si="46"/>
        <v>17.513054999999998</v>
      </c>
      <c r="N50" s="12">
        <f t="shared" ref="N50:Q50" si="47">8*3.147/2*1.05</f>
        <v>13.2174</v>
      </c>
      <c r="O50" s="12">
        <f t="shared" si="47"/>
        <v>13.2174</v>
      </c>
      <c r="P50" s="12">
        <f t="shared" si="47"/>
        <v>13.2174</v>
      </c>
      <c r="Q50" s="12">
        <f t="shared" si="47"/>
        <v>13.2174</v>
      </c>
      <c r="R50" s="31"/>
    </row>
    <row r="51" spans="1:21" ht="12" customHeight="1">
      <c r="A51" s="8" t="s">
        <v>2</v>
      </c>
      <c r="B51" s="8">
        <f>B6+C9+D12+E15+F18+G21+H24+I27+J30+K33+L36+M39+N42+O45+P48+Q51</f>
        <v>41.6</v>
      </c>
      <c r="C51" s="19">
        <f>C9+D12+E15+F18+G21+H24+I27+J30+K33+L36+M39+N42+O45+P48+Q51</f>
        <v>32.5</v>
      </c>
      <c r="D51" s="19">
        <f>D12+E15+F18+G21+H24+I27+J30+K33+L36+M39+N42+O45+P48+Q51</f>
        <v>30.8</v>
      </c>
      <c r="E51" s="19">
        <f>E15+F18+G21+H24+I27+J30+K33+L36+M39+N42+O45+P48+Q51</f>
        <v>29.099999999999998</v>
      </c>
      <c r="F51" s="19">
        <f>F18+G21+H24+I27+J30+K33+L36+M39+N42+O45+P48+Q51</f>
        <v>26.999999999999996</v>
      </c>
      <c r="G51" s="19">
        <f>G21+H24+I27+J30+K33+L36+M39+N42+O45+P48+Q51</f>
        <v>25.399999999999995</v>
      </c>
      <c r="H51" s="19">
        <f>H24+I27+J30+K33+L36+M39+N42+O45+P48+Q51</f>
        <v>22.5</v>
      </c>
      <c r="I51" s="19">
        <f>I27+J30+K33+L36+M39+N42+O45+P48+Q51</f>
        <v>21.4</v>
      </c>
      <c r="J51" s="19">
        <f>J30+K33+L36+M39+N42+O45+P48+Q51</f>
        <v>19.299999999999997</v>
      </c>
      <c r="K51" s="13">
        <f>K33+L36+M39+N42+O45+P48+Q51</f>
        <v>16.7</v>
      </c>
      <c r="L51" s="13">
        <f>L36+M39+N42+O45+P48+Q51</f>
        <v>12.2</v>
      </c>
      <c r="M51" s="13">
        <f>M39+N42+O45+P48+Q51</f>
        <v>10.6</v>
      </c>
      <c r="N51" s="13">
        <f>N42+O45+P48+Q51</f>
        <v>6.6000000000000005</v>
      </c>
      <c r="O51" s="13">
        <f>O45+P48+Q51</f>
        <v>3.2</v>
      </c>
      <c r="P51" s="13">
        <f>P48+Q51</f>
        <v>1.7</v>
      </c>
      <c r="Q51" s="13">
        <v>0.5</v>
      </c>
      <c r="R51" s="31"/>
      <c r="S51" s="20"/>
    </row>
    <row r="52" spans="1:21" ht="12" customHeight="1">
      <c r="A52" s="6" t="s">
        <v>0</v>
      </c>
      <c r="B52" s="23">
        <f>ROUND(((B6*2.97)+(C54*3.147))*1.05,0)</f>
        <v>138</v>
      </c>
      <c r="C52" s="11">
        <f t="shared" ref="C52:M52" si="48">C54*3.147*1.05</f>
        <v>109.70442000000001</v>
      </c>
      <c r="D52" s="11">
        <f t="shared" si="48"/>
        <v>104.087025</v>
      </c>
      <c r="E52" s="11">
        <f t="shared" si="48"/>
        <v>98.469629999999981</v>
      </c>
      <c r="F52" s="11">
        <f t="shared" si="48"/>
        <v>91.530494999999988</v>
      </c>
      <c r="G52" s="11">
        <f t="shared" si="48"/>
        <v>86.24353499999998</v>
      </c>
      <c r="H52" s="11">
        <f t="shared" si="48"/>
        <v>76.66091999999999</v>
      </c>
      <c r="I52" s="11">
        <f t="shared" si="48"/>
        <v>73.026134999999982</v>
      </c>
      <c r="J52" s="11">
        <f t="shared" si="48"/>
        <v>66.086999999999989</v>
      </c>
      <c r="K52" s="11">
        <f t="shared" si="48"/>
        <v>57.495689999999989</v>
      </c>
      <c r="L52" s="11">
        <f t="shared" si="48"/>
        <v>42.626114999999992</v>
      </c>
      <c r="M52" s="11">
        <f t="shared" si="48"/>
        <v>37.339154999999998</v>
      </c>
      <c r="N52" s="11">
        <f t="shared" ref="N52:R52" si="49">8*3.147*1.05</f>
        <v>26.434799999999999</v>
      </c>
      <c r="O52" s="11">
        <f t="shared" si="49"/>
        <v>26.434799999999999</v>
      </c>
      <c r="P52" s="11">
        <f t="shared" si="49"/>
        <v>26.434799999999999</v>
      </c>
      <c r="Q52" s="11">
        <f t="shared" si="49"/>
        <v>26.434799999999999</v>
      </c>
      <c r="R52" s="11">
        <f t="shared" si="49"/>
        <v>26.434799999999999</v>
      </c>
      <c r="S52" s="34" t="s">
        <v>23</v>
      </c>
    </row>
    <row r="53" spans="1:21" ht="12" customHeight="1">
      <c r="A53" s="7" t="s">
        <v>1</v>
      </c>
      <c r="B53" s="24">
        <f>ROUND(((B6*2.97)+(C54*3.147))/2*1.05,0)</f>
        <v>69</v>
      </c>
      <c r="C53" s="12">
        <f t="shared" ref="C53:M53" si="50">C54*3.147/2*1.05</f>
        <v>54.852210000000007</v>
      </c>
      <c r="D53" s="12">
        <f t="shared" si="50"/>
        <v>52.043512499999999</v>
      </c>
      <c r="E53" s="12">
        <f t="shared" si="50"/>
        <v>49.23481499999999</v>
      </c>
      <c r="F53" s="12">
        <f t="shared" si="50"/>
        <v>45.765247499999994</v>
      </c>
      <c r="G53" s="12">
        <f t="shared" si="50"/>
        <v>43.12176749999999</v>
      </c>
      <c r="H53" s="12">
        <f t="shared" si="50"/>
        <v>38.330459999999995</v>
      </c>
      <c r="I53" s="12">
        <f t="shared" si="50"/>
        <v>36.513067499999991</v>
      </c>
      <c r="J53" s="12">
        <f t="shared" si="50"/>
        <v>33.043499999999995</v>
      </c>
      <c r="K53" s="12">
        <f t="shared" si="50"/>
        <v>28.747844999999995</v>
      </c>
      <c r="L53" s="12">
        <f t="shared" si="50"/>
        <v>21.313057499999996</v>
      </c>
      <c r="M53" s="12">
        <f t="shared" si="50"/>
        <v>18.669577499999999</v>
      </c>
      <c r="N53" s="12">
        <f t="shared" ref="N53:R53" si="51">8*3.147/2*1.05</f>
        <v>13.2174</v>
      </c>
      <c r="O53" s="12">
        <f t="shared" si="51"/>
        <v>13.2174</v>
      </c>
      <c r="P53" s="12">
        <f t="shared" si="51"/>
        <v>13.2174</v>
      </c>
      <c r="Q53" s="12">
        <f t="shared" si="51"/>
        <v>13.2174</v>
      </c>
      <c r="R53" s="12">
        <f t="shared" si="51"/>
        <v>13.2174</v>
      </c>
      <c r="S53" s="35"/>
    </row>
    <row r="54" spans="1:21" ht="12" customHeight="1">
      <c r="A54" s="8" t="s">
        <v>2</v>
      </c>
      <c r="B54" s="8">
        <f>B6+C9+D12+E15+F18+G21+H24+I27+J30+K33+L36+M39+N42+O45+P48+Q51+R54</f>
        <v>42.300000000000004</v>
      </c>
      <c r="C54" s="19">
        <f>C9+D12+E15+F18+G21+H24+I27+J30+K33+L36+M39+N42+O45+P48+Q51+R54</f>
        <v>33.200000000000003</v>
      </c>
      <c r="D54" s="19">
        <f>D12+E15+F18+G21+H24+I27+J30+K33+L36+M39+N42+O45+P48+Q51+R54</f>
        <v>31.5</v>
      </c>
      <c r="E54" s="19">
        <f>E15+F18+G21+H24+I27+J30+K33+L36+M39+N42+O45+P48+Q51+R54</f>
        <v>29.799999999999997</v>
      </c>
      <c r="F54" s="19">
        <f>F18+G21+H24+I27+J30+K33+L36+M39+N42+O45+P48+Q51+R54</f>
        <v>27.699999999999996</v>
      </c>
      <c r="G54" s="19">
        <f>G21+H24+I27+J30+K33+L36+M39+N42+O45+P48+Q51+R54</f>
        <v>26.099999999999994</v>
      </c>
      <c r="H54" s="19">
        <f>H24+I27+J30+K33+L36+M39+N42+O45+P48+Q51+R54</f>
        <v>23.2</v>
      </c>
      <c r="I54" s="19">
        <f>I27+J30+K33+L36+M39+N42+O45+P48+Q51+R54</f>
        <v>22.099999999999998</v>
      </c>
      <c r="J54" s="19">
        <f>J30+K33+L36+M39+N42+O45+P48+Q51+R54</f>
        <v>19.999999999999996</v>
      </c>
      <c r="K54" s="13">
        <f>K33+L36+M39+N42+O45+P48+Q51+R54</f>
        <v>17.399999999999999</v>
      </c>
      <c r="L54" s="13">
        <f>L36+M39+N42+O45+P48+Q51+R54</f>
        <v>12.899999999999999</v>
      </c>
      <c r="M54" s="13">
        <f>M39+N42+O45+P48+Q51+R54</f>
        <v>11.299999999999999</v>
      </c>
      <c r="N54" s="13">
        <f>N42+O45+P48+Q51+R54</f>
        <v>7.3000000000000007</v>
      </c>
      <c r="O54" s="13">
        <f>O45+P48+Q51+R54</f>
        <v>3.9000000000000004</v>
      </c>
      <c r="P54" s="13">
        <f>P48+Q51+R54</f>
        <v>2.4</v>
      </c>
      <c r="Q54" s="13">
        <f>Q51+R54</f>
        <v>1.2</v>
      </c>
      <c r="R54" s="13">
        <v>0.7</v>
      </c>
      <c r="S54" s="35"/>
      <c r="T54" s="20"/>
    </row>
    <row r="55" spans="1:21" ht="12" customHeight="1">
      <c r="A55" s="6" t="s">
        <v>0</v>
      </c>
      <c r="B55" s="23">
        <f>ROUND(((B6*2.97)+(C57*3.147))*1.05,0)</f>
        <v>144</v>
      </c>
      <c r="C55" s="11">
        <f t="shared" ref="C55:N55" si="52">C57*3.147*1.05</f>
        <v>115.65225</v>
      </c>
      <c r="D55" s="11">
        <f t="shared" si="52"/>
        <v>110.03485499999999</v>
      </c>
      <c r="E55" s="11">
        <f t="shared" si="52"/>
        <v>104.41745999999999</v>
      </c>
      <c r="F55" s="11">
        <f t="shared" si="52"/>
        <v>97.478324999999984</v>
      </c>
      <c r="G55" s="11">
        <f t="shared" si="52"/>
        <v>92.19136499999999</v>
      </c>
      <c r="H55" s="11">
        <f t="shared" si="52"/>
        <v>82.608750000000001</v>
      </c>
      <c r="I55" s="11">
        <f t="shared" si="52"/>
        <v>78.973964999999993</v>
      </c>
      <c r="J55" s="11">
        <f t="shared" si="52"/>
        <v>72.034829999999999</v>
      </c>
      <c r="K55" s="11">
        <f t="shared" si="52"/>
        <v>63.443519999999999</v>
      </c>
      <c r="L55" s="11">
        <f t="shared" si="52"/>
        <v>48.573944999999995</v>
      </c>
      <c r="M55" s="11">
        <f t="shared" si="52"/>
        <v>43.286985000000001</v>
      </c>
      <c r="N55" s="11">
        <f t="shared" si="52"/>
        <v>30.069585000000004</v>
      </c>
      <c r="O55" s="11">
        <f t="shared" ref="O55:S55" si="53">8*3.147*1.05</f>
        <v>26.434799999999999</v>
      </c>
      <c r="P55" s="11">
        <f t="shared" si="53"/>
        <v>26.434799999999999</v>
      </c>
      <c r="Q55" s="11">
        <f t="shared" si="53"/>
        <v>26.434799999999999</v>
      </c>
      <c r="R55" s="11">
        <f t="shared" si="53"/>
        <v>26.434799999999999</v>
      </c>
      <c r="S55" s="11">
        <f t="shared" si="53"/>
        <v>26.434799999999999</v>
      </c>
      <c r="T55" s="34" t="s">
        <v>22</v>
      </c>
    </row>
    <row r="56" spans="1:21" ht="12" customHeight="1">
      <c r="A56" s="7" t="s">
        <v>1</v>
      </c>
      <c r="B56" s="24">
        <f>ROUND(((B6*2.97)+(C57*3.147))/2*1.05,0)</f>
        <v>72</v>
      </c>
      <c r="C56" s="12">
        <f t="shared" ref="C56:N56" si="54">C57*3.147/2*1.05</f>
        <v>57.826124999999998</v>
      </c>
      <c r="D56" s="12">
        <f t="shared" si="54"/>
        <v>55.017427499999997</v>
      </c>
      <c r="E56" s="12">
        <f t="shared" si="54"/>
        <v>52.208729999999996</v>
      </c>
      <c r="F56" s="12">
        <f t="shared" si="54"/>
        <v>48.739162499999992</v>
      </c>
      <c r="G56" s="12">
        <f t="shared" si="54"/>
        <v>46.095682499999995</v>
      </c>
      <c r="H56" s="12">
        <f t="shared" si="54"/>
        <v>41.304375</v>
      </c>
      <c r="I56" s="12">
        <f t="shared" si="54"/>
        <v>39.486982499999996</v>
      </c>
      <c r="J56" s="12">
        <f t="shared" si="54"/>
        <v>36.017415</v>
      </c>
      <c r="K56" s="12">
        <f t="shared" si="54"/>
        <v>31.72176</v>
      </c>
      <c r="L56" s="12">
        <f t="shared" si="54"/>
        <v>24.286972499999997</v>
      </c>
      <c r="M56" s="12">
        <f t="shared" si="54"/>
        <v>21.643492500000001</v>
      </c>
      <c r="N56" s="12">
        <f t="shared" si="54"/>
        <v>15.034792500000002</v>
      </c>
      <c r="O56" s="12">
        <f t="shared" ref="O56:S56" si="55">8*3.147/2*1.05</f>
        <v>13.2174</v>
      </c>
      <c r="P56" s="12">
        <f t="shared" si="55"/>
        <v>13.2174</v>
      </c>
      <c r="Q56" s="12">
        <f t="shared" si="55"/>
        <v>13.2174</v>
      </c>
      <c r="R56" s="12">
        <f t="shared" si="55"/>
        <v>13.2174</v>
      </c>
      <c r="S56" s="12">
        <f t="shared" si="55"/>
        <v>13.2174</v>
      </c>
      <c r="T56" s="35"/>
    </row>
    <row r="57" spans="1:21" ht="12" customHeight="1">
      <c r="A57" s="8" t="s">
        <v>2</v>
      </c>
      <c r="B57" s="8">
        <f>B6+C9+D12+E15+F18+G21+H24+I27+J30+K33+L36+M39+N42+O45+P48+Q51+R54+S57</f>
        <v>44.1</v>
      </c>
      <c r="C57" s="19">
        <f>C9+D12+E15+F18+G21+H24+I27+J30+K33+L36+M39+N42+O45+P48+Q51+R54+S57</f>
        <v>35</v>
      </c>
      <c r="D57" s="19">
        <f>D12+E15+F18+G21+H24+I27+J30+K33+L36+M39+N42+O45+P48+Q51+R54+S57</f>
        <v>33.299999999999997</v>
      </c>
      <c r="E57" s="19">
        <f>E15+F18+G21+H24+I27+J30+K33+L36+M39+N42+O45+P48+Q51+R54+S57</f>
        <v>31.599999999999998</v>
      </c>
      <c r="F57" s="19">
        <f>F18+G21+H24+I27+J30+K33+L36+M39+N42+O45+P48+Q51+R54+S57</f>
        <v>29.499999999999996</v>
      </c>
      <c r="G57" s="19">
        <f>G21+H24+I27+J30+K33+L36+M39+N42+O45+P48+Q51+R54+S57</f>
        <v>27.899999999999995</v>
      </c>
      <c r="H57" s="19">
        <f>H24+I27+J30+K33+L36+M39+N42+O45+P48+Q51+R54+S57</f>
        <v>25</v>
      </c>
      <c r="I57" s="19">
        <f>I27+J30+K33+L36+M39+N42+O45+P48+Q51+R54+S57</f>
        <v>23.9</v>
      </c>
      <c r="J57" s="19">
        <f>J30+K33+L36+M39+N42+O45+P48+Q51+R54+S57</f>
        <v>21.799999999999997</v>
      </c>
      <c r="K57" s="13">
        <f>K33+L36+M39+N42+O45+P48+Q51+R54+S57</f>
        <v>19.2</v>
      </c>
      <c r="L57" s="13">
        <f>L36+M39+N42+O45+P48+Q51+R54+S57</f>
        <v>14.7</v>
      </c>
      <c r="M57" s="13">
        <f>M39+N42+O45+P48+Q51+R54+S57</f>
        <v>13.1</v>
      </c>
      <c r="N57" s="13">
        <f>N42+O45+P48+Q51+R54+S57</f>
        <v>9.1000000000000014</v>
      </c>
      <c r="O57" s="13">
        <f>O45+P48+Q51+R54+S57</f>
        <v>5.7</v>
      </c>
      <c r="P57" s="13">
        <f>P48+Q51+R54+S57</f>
        <v>4.2</v>
      </c>
      <c r="Q57" s="13">
        <f>Q51+R54+S57</f>
        <v>3</v>
      </c>
      <c r="R57" s="13">
        <f>R54+S57</f>
        <v>2.5</v>
      </c>
      <c r="S57" s="13">
        <v>1.8</v>
      </c>
      <c r="T57" s="35"/>
    </row>
    <row r="58" spans="1:21" ht="12" customHeight="1">
      <c r="A58" s="6" t="s">
        <v>0</v>
      </c>
      <c r="B58" s="23">
        <f>ROUND(((B6*2.97)+(C60*3.147))*1.05,0)</f>
        <v>146</v>
      </c>
      <c r="C58" s="11">
        <f t="shared" ref="C58:N58" si="56">C60*3.147*1.05</f>
        <v>117.63486</v>
      </c>
      <c r="D58" s="11">
        <f t="shared" si="56"/>
        <v>112.01746499999999</v>
      </c>
      <c r="E58" s="11">
        <f t="shared" si="56"/>
        <v>106.40006999999999</v>
      </c>
      <c r="F58" s="11">
        <f t="shared" si="56"/>
        <v>99.460934999999992</v>
      </c>
      <c r="G58" s="11">
        <f t="shared" si="56"/>
        <v>94.173974999999984</v>
      </c>
      <c r="H58" s="11">
        <f t="shared" si="56"/>
        <v>84.591359999999995</v>
      </c>
      <c r="I58" s="11">
        <f t="shared" si="56"/>
        <v>80.956575000000001</v>
      </c>
      <c r="J58" s="11">
        <f t="shared" si="56"/>
        <v>74.017439999999993</v>
      </c>
      <c r="K58" s="11">
        <f t="shared" si="56"/>
        <v>65.426130000000001</v>
      </c>
      <c r="L58" s="11">
        <f t="shared" si="56"/>
        <v>50.556554999999989</v>
      </c>
      <c r="M58" s="11">
        <f t="shared" si="56"/>
        <v>45.269594999999995</v>
      </c>
      <c r="N58" s="11">
        <f t="shared" si="56"/>
        <v>32.052195000000005</v>
      </c>
      <c r="O58" s="11">
        <f t="shared" ref="O58:T58" si="57">8*3.147*1.05</f>
        <v>26.434799999999999</v>
      </c>
      <c r="P58" s="11">
        <f t="shared" si="57"/>
        <v>26.434799999999999</v>
      </c>
      <c r="Q58" s="11">
        <f t="shared" si="57"/>
        <v>26.434799999999999</v>
      </c>
      <c r="R58" s="11">
        <f t="shared" si="57"/>
        <v>26.434799999999999</v>
      </c>
      <c r="S58" s="11">
        <f t="shared" si="57"/>
        <v>26.434799999999999</v>
      </c>
      <c r="T58" s="11">
        <f t="shared" si="57"/>
        <v>26.434799999999999</v>
      </c>
      <c r="U58" s="33" t="s">
        <v>21</v>
      </c>
    </row>
    <row r="59" spans="1:21" ht="12" customHeight="1">
      <c r="A59" s="7" t="s">
        <v>1</v>
      </c>
      <c r="B59" s="24">
        <f>ROUND(((B6*2.97)+(C60*3.147))/2*1.05,0)</f>
        <v>73</v>
      </c>
      <c r="C59" s="12">
        <f t="shared" ref="C59:N59" si="58">C60*3.147/2*1.05</f>
        <v>58.817430000000002</v>
      </c>
      <c r="D59" s="12">
        <f t="shared" si="58"/>
        <v>56.008732499999994</v>
      </c>
      <c r="E59" s="12">
        <f t="shared" si="58"/>
        <v>53.200034999999993</v>
      </c>
      <c r="F59" s="12">
        <f t="shared" si="58"/>
        <v>49.730467499999996</v>
      </c>
      <c r="G59" s="12">
        <f t="shared" si="58"/>
        <v>47.086987499999992</v>
      </c>
      <c r="H59" s="12">
        <f t="shared" si="58"/>
        <v>42.295679999999997</v>
      </c>
      <c r="I59" s="12">
        <f t="shared" si="58"/>
        <v>40.4782875</v>
      </c>
      <c r="J59" s="12">
        <f t="shared" si="58"/>
        <v>37.008719999999997</v>
      </c>
      <c r="K59" s="12">
        <f t="shared" si="58"/>
        <v>32.713065</v>
      </c>
      <c r="L59" s="12">
        <f t="shared" si="58"/>
        <v>25.278277499999994</v>
      </c>
      <c r="M59" s="12">
        <f t="shared" si="58"/>
        <v>22.634797499999998</v>
      </c>
      <c r="N59" s="12">
        <f t="shared" si="58"/>
        <v>16.026097500000002</v>
      </c>
      <c r="O59" s="12">
        <f t="shared" ref="O59:T59" si="59">8*3.147/2*1.05</f>
        <v>13.2174</v>
      </c>
      <c r="P59" s="12">
        <f t="shared" si="59"/>
        <v>13.2174</v>
      </c>
      <c r="Q59" s="12">
        <f t="shared" si="59"/>
        <v>13.2174</v>
      </c>
      <c r="R59" s="12">
        <f t="shared" si="59"/>
        <v>13.2174</v>
      </c>
      <c r="S59" s="12">
        <f t="shared" si="59"/>
        <v>13.2174</v>
      </c>
      <c r="T59" s="12">
        <f t="shared" si="59"/>
        <v>13.2174</v>
      </c>
      <c r="U59" s="31"/>
    </row>
    <row r="60" spans="1:21" ht="12" customHeight="1">
      <c r="A60" s="8" t="s">
        <v>2</v>
      </c>
      <c r="B60" s="8">
        <f>B6+C9+D12+E15+F18+G21+H24+I27+J30+K33+L36+M39+N42+O45+P48+Q51+R54+S57+T60</f>
        <v>44.7</v>
      </c>
      <c r="C60" s="19">
        <f>C9+D12+E15+F18+G21+H24+I27+J30+K33+L36+M39+N42+O45+P48+Q51+R54+S57+T60</f>
        <v>35.6</v>
      </c>
      <c r="D60" s="19">
        <f>D12+E15+F18+G21+H24+I27+J30+K33+L36+M39+N42+O45+P48+Q51+R54+S57+T60</f>
        <v>33.9</v>
      </c>
      <c r="E60" s="19">
        <f>E15+F18+G21+H24+I27+J30+K33+L36+M39+N42+O45+P48+Q51+R54+S57+T60</f>
        <v>32.199999999999996</v>
      </c>
      <c r="F60" s="19">
        <f>F18+G21+H24+I27+J30+K33+L36+M39+N42+O45+P48+Q51+R54+S57+T60</f>
        <v>30.099999999999998</v>
      </c>
      <c r="G60" s="19">
        <f>G21+H24+I27+J30+K33+L36+M39+N42+O45+P48+Q51+R54+S57+T60</f>
        <v>28.499999999999996</v>
      </c>
      <c r="H60" s="19">
        <f>H24+I27+J30+K33+L36+M39+N42+O45+P48+Q51+R54+S57+T60</f>
        <v>25.6</v>
      </c>
      <c r="I60" s="19">
        <f>I27+J30+K33+L36+M39+N42+O45+P48+Q51+R54+S57+T60</f>
        <v>24.5</v>
      </c>
      <c r="J60" s="19">
        <f>J30+K33+L36+M39+N42+O45+P48+Q51+R54+S57+T60</f>
        <v>22.4</v>
      </c>
      <c r="K60" s="13">
        <f>K33+L36+M39+N42+O45+P48+Q51+R54+S57+T60</f>
        <v>19.8</v>
      </c>
      <c r="L60" s="13">
        <f>L36+M39+N42+O45+P48+Q51+R54+S57+T60</f>
        <v>15.299999999999999</v>
      </c>
      <c r="M60" s="13">
        <f>M39+N42+O45+P48+Q51+R54+S57+T60</f>
        <v>13.7</v>
      </c>
      <c r="N60" s="13">
        <f>N42+O45+P48+Q51+R54+S57+T60</f>
        <v>9.7000000000000011</v>
      </c>
      <c r="O60" s="13">
        <f>O45+P48+Q51+R54+S57+T60</f>
        <v>6.3</v>
      </c>
      <c r="P60" s="13">
        <f>P48+Q51+R54+S57+T60</f>
        <v>4.8</v>
      </c>
      <c r="Q60" s="13">
        <f>Q51+R54+S57+T60</f>
        <v>3.6</v>
      </c>
      <c r="R60" s="13">
        <f>R54+S57+T60</f>
        <v>3.1</v>
      </c>
      <c r="S60" s="13">
        <f>S57+T60</f>
        <v>2.4</v>
      </c>
      <c r="T60" s="13">
        <v>0.6</v>
      </c>
      <c r="U60" s="32"/>
    </row>
    <row r="61" spans="1:21" ht="12" customHeight="1">
      <c r="P61" s="22"/>
      <c r="R61" s="22"/>
    </row>
  </sheetData>
  <mergeCells count="23">
    <mergeCell ref="K7:Q8"/>
    <mergeCell ref="K9:M10"/>
    <mergeCell ref="A1:A3"/>
    <mergeCell ref="B1:B3"/>
    <mergeCell ref="U58:U60"/>
    <mergeCell ref="P43:P45"/>
    <mergeCell ref="Q46:Q48"/>
    <mergeCell ref="R49:R51"/>
    <mergeCell ref="S52:S54"/>
    <mergeCell ref="T55:T57"/>
    <mergeCell ref="N37:N39"/>
    <mergeCell ref="O40:O42"/>
    <mergeCell ref="L31:L33"/>
    <mergeCell ref="M34:M36"/>
    <mergeCell ref="C4:C6"/>
    <mergeCell ref="E10:E12"/>
    <mergeCell ref="F13:F15"/>
    <mergeCell ref="K28:K30"/>
    <mergeCell ref="J25:J27"/>
    <mergeCell ref="G16:G18"/>
    <mergeCell ref="H19:H21"/>
    <mergeCell ref="I22:I24"/>
    <mergeCell ref="D7:D9"/>
  </mergeCells>
  <phoneticPr fontId="3" type="noConversion"/>
  <pageMargins left="0" right="0" top="0" bottom="0" header="0" footer="0"/>
  <pageSetup paperSize="1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60"/>
  <sheetViews>
    <sheetView topLeftCell="A28" workbookViewId="0">
      <selection activeCell="B31" sqref="B31"/>
    </sheetView>
  </sheetViews>
  <sheetFormatPr defaultColWidth="8.125" defaultRowHeight="16.5"/>
  <sheetData>
    <row r="1" spans="1:18" ht="12" customHeight="1">
      <c r="A1" s="28" t="s">
        <v>4</v>
      </c>
      <c r="B1" s="33" t="s">
        <v>29</v>
      </c>
    </row>
    <row r="2" spans="1:18" ht="12" customHeight="1">
      <c r="A2" s="29"/>
      <c r="B2" s="31"/>
    </row>
    <row r="3" spans="1:18" ht="12" customHeight="1">
      <c r="A3" s="30"/>
      <c r="B3" s="32"/>
      <c r="K3" s="4" t="s">
        <v>5</v>
      </c>
    </row>
    <row r="4" spans="1:18" ht="12" customHeight="1">
      <c r="A4" s="6" t="s">
        <v>0</v>
      </c>
      <c r="B4" s="11">
        <f>B6*2.97*1.05*0.87842</f>
        <v>24.928110207</v>
      </c>
      <c r="C4" s="25" t="s">
        <v>6</v>
      </c>
      <c r="K4" s="4" t="s">
        <v>27</v>
      </c>
    </row>
    <row r="5" spans="1:18" ht="12" customHeight="1">
      <c r="A5" s="7" t="s">
        <v>1</v>
      </c>
      <c r="B5" s="12">
        <f>B6*2.97/2*1.05*0.87842</f>
        <v>12.4640551035</v>
      </c>
      <c r="C5" s="26"/>
      <c r="K5" s="4" t="s">
        <v>28</v>
      </c>
    </row>
    <row r="6" spans="1:18" ht="12" customHeight="1">
      <c r="A6" s="8" t="s">
        <v>2</v>
      </c>
      <c r="B6" s="8">
        <v>9.1</v>
      </c>
      <c r="C6" s="27"/>
      <c r="D6" s="5"/>
      <c r="E6" s="5"/>
      <c r="F6" s="5"/>
      <c r="G6" s="5"/>
      <c r="H6" s="5"/>
      <c r="I6" s="5"/>
      <c r="J6" s="5"/>
      <c r="K6" s="4"/>
      <c r="L6" s="4"/>
      <c r="M6" s="4"/>
      <c r="N6" s="4"/>
      <c r="O6" s="1"/>
      <c r="P6" s="1"/>
      <c r="Q6" s="1"/>
      <c r="R6" s="1"/>
    </row>
    <row r="7" spans="1:18" ht="12" customHeight="1">
      <c r="A7" s="6" t="s">
        <v>0</v>
      </c>
      <c r="B7" s="23">
        <f>ROUND(((9.1*2.97)+(C9*3.147))*1.05,0)*0.87842</f>
        <v>29.86628</v>
      </c>
      <c r="C7" s="11">
        <f>8*3.147*1.05*0.87842</f>
        <v>23.220857016</v>
      </c>
      <c r="D7" s="25" t="s">
        <v>7</v>
      </c>
      <c r="E7" s="5"/>
      <c r="F7" s="5"/>
      <c r="G7" s="5"/>
      <c r="H7" s="5"/>
      <c r="I7" s="5"/>
      <c r="J7" s="5"/>
      <c r="K7" s="4"/>
      <c r="L7" s="4"/>
      <c r="M7" s="4"/>
      <c r="N7" s="4"/>
      <c r="O7" s="1"/>
      <c r="P7" s="1"/>
      <c r="Q7" s="1"/>
      <c r="R7" s="1"/>
    </row>
    <row r="8" spans="1:18" ht="12" customHeight="1">
      <c r="A8" s="7" t="s">
        <v>1</v>
      </c>
      <c r="B8" s="24">
        <f>ROUND(((9.1*2.97)+(C9*3.147))/2*1.05,0)*0.87842</f>
        <v>14.93314</v>
      </c>
      <c r="C8" s="12">
        <f>8*3.147/2*1.05*0.87842</f>
        <v>11.610428508</v>
      </c>
      <c r="D8" s="26"/>
      <c r="E8" s="5"/>
      <c r="F8" s="5"/>
      <c r="G8" s="5"/>
      <c r="H8" s="5"/>
      <c r="I8" s="5"/>
      <c r="J8" s="5"/>
      <c r="K8" s="4"/>
      <c r="L8" s="4"/>
      <c r="M8" s="4"/>
      <c r="N8" s="4"/>
      <c r="O8" s="1"/>
      <c r="P8" s="1"/>
      <c r="Q8" s="1"/>
      <c r="R8" s="1"/>
    </row>
    <row r="9" spans="1:18" ht="12" customHeight="1">
      <c r="A9" s="8" t="s">
        <v>2</v>
      </c>
      <c r="B9" s="8">
        <f>B6+C9</f>
        <v>10.799999999999999</v>
      </c>
      <c r="C9" s="13">
        <v>1.7</v>
      </c>
      <c r="D9" s="27"/>
      <c r="E9" s="10"/>
      <c r="F9" s="5"/>
      <c r="G9" s="5"/>
      <c r="H9" s="5"/>
      <c r="I9" s="5"/>
      <c r="J9" s="5"/>
      <c r="K9" s="1"/>
      <c r="L9" s="1"/>
      <c r="M9" s="1"/>
      <c r="N9" s="1"/>
      <c r="O9" s="1"/>
      <c r="P9" s="1"/>
      <c r="Q9" s="1"/>
      <c r="R9" s="1"/>
    </row>
    <row r="10" spans="1:18" ht="12" customHeight="1">
      <c r="A10" s="6" t="s">
        <v>0</v>
      </c>
      <c r="B10" s="23">
        <f>ROUND(((9.1*2.97)+(C12*3.147))*1.05,0)*0.87842</f>
        <v>35.136800000000001</v>
      </c>
      <c r="C10" s="11">
        <f t="shared" ref="C10:D10" si="0">8*3.147*1.05*0.87842</f>
        <v>23.220857016</v>
      </c>
      <c r="D10" s="11">
        <f t="shared" si="0"/>
        <v>23.220857016</v>
      </c>
      <c r="E10" s="36" t="s">
        <v>8</v>
      </c>
      <c r="F10" s="5"/>
      <c r="G10" s="5"/>
      <c r="H10" s="5"/>
      <c r="I10" s="5"/>
      <c r="J10" s="5"/>
      <c r="K10" s="1"/>
      <c r="L10" s="1"/>
      <c r="M10" s="1"/>
      <c r="N10" s="1"/>
      <c r="O10" s="1"/>
      <c r="P10" s="1"/>
      <c r="Q10" s="1"/>
      <c r="R10" s="1"/>
    </row>
    <row r="11" spans="1:18" ht="12" customHeight="1">
      <c r="A11" s="7" t="s">
        <v>1</v>
      </c>
      <c r="B11" s="24">
        <f>ROUND(((9.1*2.97)+(C12*3.147))/2*1.05,0)*0.87842</f>
        <v>17.5684</v>
      </c>
      <c r="C11" s="12">
        <f t="shared" ref="C11:D11" si="1">8*3.147/2*1.05*0.87842</f>
        <v>11.610428508</v>
      </c>
      <c r="D11" s="12">
        <f t="shared" si="1"/>
        <v>11.610428508</v>
      </c>
      <c r="E11" s="37"/>
      <c r="F11" s="5"/>
      <c r="G11" s="5"/>
      <c r="H11" s="5"/>
      <c r="I11" s="5"/>
      <c r="J11" s="5"/>
      <c r="K11" s="3"/>
      <c r="L11" s="1"/>
      <c r="M11" s="1"/>
      <c r="N11" s="1"/>
      <c r="O11" s="1"/>
      <c r="P11" s="1"/>
      <c r="Q11" s="1"/>
      <c r="R11" s="1"/>
    </row>
    <row r="12" spans="1:18" ht="12" customHeight="1">
      <c r="A12" s="8" t="s">
        <v>2</v>
      </c>
      <c r="B12" s="8">
        <f>B6+C9+D12</f>
        <v>12.499999999999998</v>
      </c>
      <c r="C12" s="15">
        <f>C9+D12</f>
        <v>3.4</v>
      </c>
      <c r="D12" s="13">
        <v>1.7</v>
      </c>
      <c r="E12" s="38"/>
      <c r="F12" s="10"/>
      <c r="G12" s="5"/>
      <c r="H12" s="5"/>
      <c r="I12" s="5"/>
      <c r="J12" s="5"/>
      <c r="K12" s="14"/>
      <c r="L12" s="14"/>
      <c r="M12" s="14"/>
      <c r="N12" s="14"/>
      <c r="O12" s="1"/>
      <c r="P12" s="1"/>
      <c r="Q12" s="1"/>
      <c r="R12" s="1"/>
    </row>
    <row r="13" spans="1:18" ht="12" customHeight="1">
      <c r="A13" s="6" t="s">
        <v>0</v>
      </c>
      <c r="B13" s="23">
        <f>ROUND(((9.1*2.97)+(C15*3.147))*1.05,0)*0.87842</f>
        <v>41.285739999999997</v>
      </c>
      <c r="C13" s="11">
        <f t="shared" ref="C13:E13" si="2">8*3.147*1.05*0.87842</f>
        <v>23.220857016</v>
      </c>
      <c r="D13" s="11">
        <f t="shared" si="2"/>
        <v>23.220857016</v>
      </c>
      <c r="E13" s="11">
        <f t="shared" si="2"/>
        <v>23.220857016</v>
      </c>
      <c r="F13" s="36" t="s">
        <v>9</v>
      </c>
      <c r="G13" s="5"/>
      <c r="H13" s="5"/>
      <c r="I13" s="5"/>
      <c r="J13" s="5"/>
      <c r="K13" s="14"/>
      <c r="L13" s="14"/>
      <c r="M13" s="14"/>
      <c r="N13" s="14"/>
      <c r="O13" s="1"/>
      <c r="P13" s="1"/>
      <c r="Q13" s="1"/>
      <c r="R13" s="1"/>
    </row>
    <row r="14" spans="1:18" ht="12" customHeight="1">
      <c r="A14" s="7" t="s">
        <v>1</v>
      </c>
      <c r="B14" s="24">
        <f>ROUND(((9.1*2.97)+(C15*3.147))/2*1.05,0)*0.87842</f>
        <v>20.203659999999999</v>
      </c>
      <c r="C14" s="12">
        <f t="shared" ref="C14:E14" si="3">8*3.147/2*1.05*0.87842</f>
        <v>11.610428508</v>
      </c>
      <c r="D14" s="12">
        <f t="shared" si="3"/>
        <v>11.610428508</v>
      </c>
      <c r="E14" s="12">
        <f t="shared" si="3"/>
        <v>11.610428508</v>
      </c>
      <c r="F14" s="37"/>
      <c r="G14" s="5"/>
      <c r="H14" s="5"/>
      <c r="I14" s="5"/>
      <c r="J14" s="5"/>
      <c r="K14" s="14"/>
      <c r="L14" s="14"/>
      <c r="M14" s="14"/>
      <c r="N14" s="14"/>
      <c r="O14" s="1"/>
      <c r="P14" s="1"/>
      <c r="Q14" s="1"/>
      <c r="R14" s="1"/>
    </row>
    <row r="15" spans="1:18" ht="12" customHeight="1">
      <c r="A15" s="8" t="s">
        <v>2</v>
      </c>
      <c r="B15" s="8">
        <f>B6+C9+D12+E15</f>
        <v>14.599999999999998</v>
      </c>
      <c r="C15" s="13">
        <f>C9+D12+E15</f>
        <v>5.5</v>
      </c>
      <c r="D15" s="13">
        <f>D12+E15</f>
        <v>3.8</v>
      </c>
      <c r="E15" s="13">
        <v>2.1</v>
      </c>
      <c r="F15" s="38"/>
      <c r="G15" s="10"/>
      <c r="H15" s="5"/>
      <c r="I15" s="5"/>
      <c r="J15" s="5"/>
      <c r="K15" s="14"/>
      <c r="L15" s="14"/>
      <c r="M15" s="14"/>
      <c r="N15" s="14"/>
      <c r="O15" s="1"/>
      <c r="P15" s="1"/>
      <c r="Q15" s="1"/>
      <c r="R15" s="1"/>
    </row>
    <row r="16" spans="1:18" ht="12" customHeight="1">
      <c r="A16" s="6" t="s">
        <v>0</v>
      </c>
      <c r="B16" s="23">
        <f>ROUND(((9.1*2.97)+(C18*3.147))*1.05,0)*0.87842</f>
        <v>45.677839999999996</v>
      </c>
      <c r="C16" s="11">
        <f t="shared" ref="C16:F16" si="4">8*3.147*1.05*0.87842</f>
        <v>23.220857016</v>
      </c>
      <c r="D16" s="11">
        <f t="shared" si="4"/>
        <v>23.220857016</v>
      </c>
      <c r="E16" s="11">
        <f t="shared" si="4"/>
        <v>23.220857016</v>
      </c>
      <c r="F16" s="11">
        <f t="shared" si="4"/>
        <v>23.220857016</v>
      </c>
      <c r="G16" s="25" t="s">
        <v>10</v>
      </c>
      <c r="H16" s="5"/>
      <c r="I16" s="5"/>
      <c r="J16" s="5"/>
      <c r="K16" s="1"/>
      <c r="L16" s="1"/>
      <c r="M16" s="1"/>
      <c r="N16" s="1"/>
      <c r="O16" s="1"/>
      <c r="P16" s="1"/>
      <c r="Q16" s="1"/>
      <c r="R16" s="1"/>
    </row>
    <row r="17" spans="1:18" ht="12" customHeight="1">
      <c r="A17" s="7" t="s">
        <v>1</v>
      </c>
      <c r="B17" s="24">
        <f>ROUND(((9.1*2.97)+(C18*3.147))/2*1.05,0)*0.87842</f>
        <v>22.838919999999998</v>
      </c>
      <c r="C17" s="12">
        <f t="shared" ref="C17:F17" si="5">8*3.147/2*1.05*0.87842</f>
        <v>11.610428508</v>
      </c>
      <c r="D17" s="12">
        <f t="shared" si="5"/>
        <v>11.610428508</v>
      </c>
      <c r="E17" s="12">
        <f t="shared" si="5"/>
        <v>11.610428508</v>
      </c>
      <c r="F17" s="12">
        <f t="shared" si="5"/>
        <v>11.610428508</v>
      </c>
      <c r="G17" s="26"/>
      <c r="H17" s="5"/>
      <c r="I17" s="5"/>
      <c r="J17" s="5"/>
      <c r="K17" s="1"/>
      <c r="L17" s="1"/>
      <c r="M17" s="1"/>
      <c r="N17" s="1"/>
      <c r="O17" s="1"/>
      <c r="P17" s="1"/>
      <c r="Q17" s="1"/>
      <c r="R17" s="1"/>
    </row>
    <row r="18" spans="1:18" ht="12" customHeight="1">
      <c r="A18" s="8" t="s">
        <v>2</v>
      </c>
      <c r="B18" s="8">
        <f>B6+C9+D12+E15+F18</f>
        <v>16.2</v>
      </c>
      <c r="C18" s="13">
        <f>C9+D12+E15+F18</f>
        <v>7.1</v>
      </c>
      <c r="D18" s="13">
        <f>D12+E15+F18</f>
        <v>5.4</v>
      </c>
      <c r="E18" s="13">
        <f>E15+F18</f>
        <v>3.7</v>
      </c>
      <c r="F18" s="13">
        <v>1.6</v>
      </c>
      <c r="G18" s="27"/>
      <c r="H18" s="5"/>
      <c r="I18" s="5"/>
      <c r="J18" s="5"/>
      <c r="K18" s="1"/>
      <c r="L18" s="1"/>
      <c r="M18" s="1"/>
      <c r="N18" s="1"/>
      <c r="O18" s="1"/>
      <c r="P18" s="1"/>
      <c r="Q18" s="1"/>
      <c r="R18" s="1"/>
    </row>
    <row r="19" spans="1:18" ht="12" customHeight="1">
      <c r="A19" s="6" t="s">
        <v>0</v>
      </c>
      <c r="B19" s="23">
        <f>ROUND(((9.1*2.97)+(C21*3.147))*1.05,0)*0.87842</f>
        <v>53.583619999999996</v>
      </c>
      <c r="C19" s="11">
        <f>C21*3.147*1.05*0.87842</f>
        <v>29.026071269999999</v>
      </c>
      <c r="D19" s="11">
        <f>D21*3.147*1.05*0.87842</f>
        <v>24.091639154100001</v>
      </c>
      <c r="E19" s="11">
        <f t="shared" ref="E19:G19" si="6">8*3.147*1.05*0.87842</f>
        <v>23.220857016</v>
      </c>
      <c r="F19" s="11">
        <f t="shared" si="6"/>
        <v>23.220857016</v>
      </c>
      <c r="G19" s="11">
        <f t="shared" si="6"/>
        <v>23.220857016</v>
      </c>
      <c r="H19" s="25" t="s">
        <v>11</v>
      </c>
      <c r="I19" s="5"/>
      <c r="J19" s="5"/>
      <c r="K19" s="1"/>
      <c r="L19" s="1"/>
      <c r="M19" s="1"/>
      <c r="N19" s="1"/>
      <c r="O19" s="1"/>
      <c r="P19" s="1"/>
      <c r="Q19" s="1"/>
      <c r="R19" s="1"/>
    </row>
    <row r="20" spans="1:18" ht="12" customHeight="1">
      <c r="A20" s="7" t="s">
        <v>1</v>
      </c>
      <c r="B20" s="24">
        <f>ROUND(((9.1*2.97)+(C21*3.147))/2*1.05,0)*0.87842</f>
        <v>27.231020000000001</v>
      </c>
      <c r="C20" s="12">
        <f>C21*3.147/2*1.05*0.87842</f>
        <v>14.513035635</v>
      </c>
      <c r="D20" s="12">
        <f>D21*3.147/2*1.05*0.87842</f>
        <v>12.045819577050001</v>
      </c>
      <c r="E20" s="12">
        <f t="shared" ref="E20:G20" si="7">8*3.147/2*1.05*0.87842</f>
        <v>11.610428508</v>
      </c>
      <c r="F20" s="12">
        <f t="shared" si="7"/>
        <v>11.610428508</v>
      </c>
      <c r="G20" s="12">
        <f t="shared" si="7"/>
        <v>11.610428508</v>
      </c>
      <c r="H20" s="26"/>
      <c r="I20" s="5"/>
      <c r="J20" s="5"/>
      <c r="K20" s="1"/>
      <c r="L20" s="1"/>
      <c r="M20" s="1"/>
      <c r="N20" s="1"/>
      <c r="O20" s="1"/>
      <c r="P20" s="1"/>
      <c r="Q20" s="1"/>
      <c r="R20" s="1"/>
    </row>
    <row r="21" spans="1:18" ht="12" customHeight="1">
      <c r="A21" s="9" t="s">
        <v>2</v>
      </c>
      <c r="B21" s="9">
        <f>B6+C9+D12+E15+F18+G21</f>
        <v>19.099999999999998</v>
      </c>
      <c r="C21" s="13">
        <f>C9+D12+E15+F18+G21</f>
        <v>10</v>
      </c>
      <c r="D21" s="13">
        <f>D12+E15+F18+G21</f>
        <v>8.3000000000000007</v>
      </c>
      <c r="E21" s="13">
        <f>E15+F18+G21</f>
        <v>6.6</v>
      </c>
      <c r="F21" s="13">
        <f>F18+G21</f>
        <v>4.5</v>
      </c>
      <c r="G21" s="13">
        <v>2.9</v>
      </c>
      <c r="H21" s="27"/>
      <c r="I21" s="5"/>
      <c r="J21" s="5"/>
      <c r="K21" s="1"/>
      <c r="L21" s="1"/>
      <c r="M21" s="1"/>
      <c r="N21" s="1"/>
      <c r="O21" s="1"/>
      <c r="P21" s="1"/>
      <c r="Q21" s="1"/>
      <c r="R21" s="1"/>
    </row>
    <row r="22" spans="1:18" ht="12" customHeight="1">
      <c r="A22" s="6" t="s">
        <v>0</v>
      </c>
      <c r="B22" s="23">
        <f>ROUND(((9.1*2.97)+(C24*3.147))*1.05,0)*0.87842</f>
        <v>57.097299999999997</v>
      </c>
      <c r="C22" s="11">
        <f t="shared" ref="C22:D22" si="8">C24*3.147*1.05*0.87842</f>
        <v>32.218939109700003</v>
      </c>
      <c r="D22" s="11">
        <f t="shared" si="8"/>
        <v>27.284506993800001</v>
      </c>
      <c r="E22" s="11">
        <f t="shared" ref="E22:H22" si="9">8*3.147*1.05*0.87842</f>
        <v>23.220857016</v>
      </c>
      <c r="F22" s="11">
        <f t="shared" si="9"/>
        <v>23.220857016</v>
      </c>
      <c r="G22" s="11">
        <f t="shared" si="9"/>
        <v>23.220857016</v>
      </c>
      <c r="H22" s="11">
        <f t="shared" si="9"/>
        <v>23.220857016</v>
      </c>
      <c r="I22" s="25" t="s">
        <v>12</v>
      </c>
      <c r="J22" s="5"/>
      <c r="K22" s="1"/>
      <c r="L22" s="1"/>
      <c r="M22" s="1"/>
      <c r="N22" s="1"/>
      <c r="O22" s="1"/>
      <c r="P22" s="1"/>
      <c r="Q22" s="1"/>
      <c r="R22" s="1"/>
    </row>
    <row r="23" spans="1:18" ht="12" customHeight="1">
      <c r="A23" s="7" t="s">
        <v>1</v>
      </c>
      <c r="B23" s="24">
        <f>ROUND(((9.1*2.97)+(C24*3.147))/2*1.05,0)*0.87842</f>
        <v>28.987859999999998</v>
      </c>
      <c r="C23" s="12">
        <f t="shared" ref="C23:D23" si="10">C24*3.147/2*1.05*0.87842</f>
        <v>16.109469554850001</v>
      </c>
      <c r="D23" s="12">
        <f t="shared" si="10"/>
        <v>13.6422534969</v>
      </c>
      <c r="E23" s="12">
        <f t="shared" ref="E23:H23" si="11">8*3.147/2*1.05*0.87842</f>
        <v>11.610428508</v>
      </c>
      <c r="F23" s="12">
        <f t="shared" si="11"/>
        <v>11.610428508</v>
      </c>
      <c r="G23" s="12">
        <f t="shared" si="11"/>
        <v>11.610428508</v>
      </c>
      <c r="H23" s="12">
        <f t="shared" si="11"/>
        <v>11.610428508</v>
      </c>
      <c r="I23" s="26"/>
      <c r="J23" s="2"/>
      <c r="K23" s="1"/>
      <c r="L23" s="1"/>
      <c r="M23" s="1"/>
      <c r="N23" s="1"/>
      <c r="O23" s="1"/>
      <c r="P23" s="1"/>
      <c r="Q23" s="1"/>
      <c r="R23" s="1"/>
    </row>
    <row r="24" spans="1:18" ht="12" customHeight="1">
      <c r="A24" s="8" t="s">
        <v>2</v>
      </c>
      <c r="B24" s="8">
        <f>B6+C9+D12+E15+F18+G21+H24</f>
        <v>20.2</v>
      </c>
      <c r="C24" s="16">
        <f>C9+D12+E15+F18+G21+H24</f>
        <v>11.1</v>
      </c>
      <c r="D24" s="16">
        <f>D12+E15+F18+G21+H24</f>
        <v>9.4</v>
      </c>
      <c r="E24" s="16">
        <f>E15+F18+G21+H24</f>
        <v>7.6999999999999993</v>
      </c>
      <c r="F24" s="16">
        <f>F18+G21+H24</f>
        <v>5.6</v>
      </c>
      <c r="G24" s="16">
        <f>G21+H24</f>
        <v>4</v>
      </c>
      <c r="H24" s="13">
        <v>1.1000000000000001</v>
      </c>
      <c r="I24" s="27"/>
      <c r="J24" s="10"/>
      <c r="K24" s="1"/>
      <c r="L24" s="1"/>
      <c r="M24" s="1"/>
      <c r="N24" s="1"/>
      <c r="O24" s="1"/>
      <c r="P24" s="1"/>
      <c r="Q24" s="1"/>
      <c r="R24" s="1"/>
    </row>
    <row r="25" spans="1:18" ht="12" customHeight="1">
      <c r="A25" s="6" t="s">
        <v>0</v>
      </c>
      <c r="B25" s="23">
        <f>ROUND(((9.1*2.97)+(C27*3.147))*1.05,0)*0.87842</f>
        <v>63.24624</v>
      </c>
      <c r="C25" s="11">
        <f t="shared" ref="C25:E25" si="12">C27*3.147*1.05*0.87842</f>
        <v>38.314414076399999</v>
      </c>
      <c r="D25" s="11">
        <f t="shared" si="12"/>
        <v>33.379981960499997</v>
      </c>
      <c r="E25" s="11">
        <f t="shared" si="12"/>
        <v>28.445549844599999</v>
      </c>
      <c r="F25" s="11">
        <f t="shared" ref="F25:I25" si="13">8*3.147*1.05*0.87842</f>
        <v>23.220857016</v>
      </c>
      <c r="G25" s="11">
        <f t="shared" si="13"/>
        <v>23.220857016</v>
      </c>
      <c r="H25" s="11">
        <f t="shared" si="13"/>
        <v>23.220857016</v>
      </c>
      <c r="I25" s="11">
        <f t="shared" si="13"/>
        <v>23.220857016</v>
      </c>
      <c r="J25" s="25" t="s">
        <v>13</v>
      </c>
      <c r="K25" s="1"/>
      <c r="L25" s="1"/>
      <c r="M25" s="1"/>
      <c r="N25" s="1"/>
      <c r="O25" s="1"/>
      <c r="P25" s="1"/>
      <c r="Q25" s="1"/>
      <c r="R25" s="1"/>
    </row>
    <row r="26" spans="1:18" ht="12" customHeight="1">
      <c r="A26" s="7" t="s">
        <v>1</v>
      </c>
      <c r="B26" s="24">
        <f>ROUND(((9.1*2.97)+(C27*3.147))/2*1.05,0)*0.87842</f>
        <v>31.62312</v>
      </c>
      <c r="C26" s="12">
        <f t="shared" ref="C26:E26" si="14">C27*3.147/2*1.05*0.87842</f>
        <v>19.157207038199999</v>
      </c>
      <c r="D26" s="12">
        <f t="shared" si="14"/>
        <v>16.689990980249998</v>
      </c>
      <c r="E26" s="12">
        <f t="shared" si="14"/>
        <v>14.222774922299999</v>
      </c>
      <c r="F26" s="12">
        <f t="shared" ref="F26:I26" si="15">8*3.147/2*1.05*0.87842</f>
        <v>11.610428508</v>
      </c>
      <c r="G26" s="12">
        <f t="shared" si="15"/>
        <v>11.610428508</v>
      </c>
      <c r="H26" s="12">
        <f t="shared" si="15"/>
        <v>11.610428508</v>
      </c>
      <c r="I26" s="12">
        <f t="shared" si="15"/>
        <v>11.610428508</v>
      </c>
      <c r="J26" s="26"/>
      <c r="L26" s="1"/>
      <c r="M26" s="1"/>
      <c r="N26" s="1"/>
      <c r="O26" s="1"/>
      <c r="P26" s="1"/>
      <c r="Q26" s="1"/>
      <c r="R26" s="1"/>
    </row>
    <row r="27" spans="1:18" ht="12" customHeight="1">
      <c r="A27" s="8" t="s">
        <v>2</v>
      </c>
      <c r="B27" s="8">
        <f>B6+C9+D12+E15+F18+G21+H24+I27</f>
        <v>22.3</v>
      </c>
      <c r="C27" s="17">
        <f>C9+D12+E15+F18+G21+H24+I27</f>
        <v>13.2</v>
      </c>
      <c r="D27" s="17">
        <f>D12+E15+F18+G21+H24+I27</f>
        <v>11.5</v>
      </c>
      <c r="E27" s="18">
        <f>E15+F18+G21+H24+I27</f>
        <v>9.7999999999999989</v>
      </c>
      <c r="F27" s="18">
        <f>F18+G21+H24+I27</f>
        <v>7.6999999999999993</v>
      </c>
      <c r="G27" s="18">
        <f>G21+H24+I27</f>
        <v>6.1</v>
      </c>
      <c r="H27" s="18">
        <f>H24+I27</f>
        <v>3.2</v>
      </c>
      <c r="I27" s="13">
        <v>2.1</v>
      </c>
      <c r="J27" s="27"/>
      <c r="K27" s="1"/>
      <c r="L27" s="1"/>
      <c r="M27" s="1"/>
      <c r="N27" s="1"/>
      <c r="O27" s="1"/>
      <c r="P27" s="1"/>
      <c r="Q27" s="1"/>
      <c r="R27" s="1"/>
    </row>
    <row r="28" spans="1:18" ht="12" customHeight="1">
      <c r="A28" s="6" t="s">
        <v>0</v>
      </c>
      <c r="B28" s="23">
        <f>ROUND(((9.1*2.97)+(C30*3.147))*1.05,0)*0.87842</f>
        <v>71.152019999999993</v>
      </c>
      <c r="C28" s="11">
        <f t="shared" ref="C28:G28" si="16">C30*3.147*1.05*0.87842</f>
        <v>45.861192606599992</v>
      </c>
      <c r="D28" s="11">
        <f t="shared" si="16"/>
        <v>40.926760490699991</v>
      </c>
      <c r="E28" s="11">
        <f t="shared" si="16"/>
        <v>35.992328374799989</v>
      </c>
      <c r="F28" s="11">
        <f t="shared" si="16"/>
        <v>29.896853408099997</v>
      </c>
      <c r="G28" s="11">
        <f t="shared" si="16"/>
        <v>25.252682004899995</v>
      </c>
      <c r="H28" s="11">
        <f t="shared" ref="H28:J28" si="17">8*3.147*1.05*0.87842</f>
        <v>23.220857016</v>
      </c>
      <c r="I28" s="11">
        <f t="shared" si="17"/>
        <v>23.220857016</v>
      </c>
      <c r="J28" s="11">
        <f t="shared" si="17"/>
        <v>23.220857016</v>
      </c>
      <c r="K28" s="25" t="s">
        <v>14</v>
      </c>
      <c r="L28" s="1"/>
      <c r="M28" s="1"/>
      <c r="N28" s="1"/>
      <c r="O28" s="1"/>
      <c r="P28" s="1"/>
      <c r="Q28" s="1"/>
      <c r="R28" s="1"/>
    </row>
    <row r="29" spans="1:18" ht="12" customHeight="1">
      <c r="A29" s="7" t="s">
        <v>1</v>
      </c>
      <c r="B29" s="24">
        <f>ROUND(((9.1*2.97)+(C30*3.147))/2*1.05,0)*0.87842</f>
        <v>35.136800000000001</v>
      </c>
      <c r="C29" s="12">
        <f t="shared" ref="C29:G29" si="18">C30*3.147/2*1.05*0.87842</f>
        <v>22.930596303299996</v>
      </c>
      <c r="D29" s="12">
        <f t="shared" si="18"/>
        <v>20.463380245349995</v>
      </c>
      <c r="E29" s="12">
        <f t="shared" si="18"/>
        <v>17.996164187399994</v>
      </c>
      <c r="F29" s="12">
        <f t="shared" si="18"/>
        <v>14.948426704049998</v>
      </c>
      <c r="G29" s="12">
        <f t="shared" si="18"/>
        <v>12.626341002449998</v>
      </c>
      <c r="H29" s="12">
        <f t="shared" ref="H29:J29" si="19">8*3.147/2*1.05*0.87842</f>
        <v>11.610428508</v>
      </c>
      <c r="I29" s="12">
        <f t="shared" si="19"/>
        <v>11.610428508</v>
      </c>
      <c r="J29" s="12">
        <f t="shared" si="19"/>
        <v>11.610428508</v>
      </c>
      <c r="K29" s="26"/>
      <c r="L29" s="5"/>
      <c r="M29" s="5"/>
      <c r="N29" s="5"/>
      <c r="O29" s="5"/>
      <c r="P29" s="5"/>
      <c r="Q29" s="1"/>
      <c r="R29" s="1"/>
    </row>
    <row r="30" spans="1:18" ht="12" customHeight="1">
      <c r="A30" s="8" t="s">
        <v>2</v>
      </c>
      <c r="B30" s="8">
        <f>B6+C9+D12+E15+F18+G21+H24+I27+J30</f>
        <v>24.900000000000002</v>
      </c>
      <c r="C30" s="18">
        <f>C9+D12+E15+F18+G21+H24+I27+J30</f>
        <v>15.799999999999999</v>
      </c>
      <c r="D30" s="18">
        <f>D12+E15+F18+G21+H24+I27+J30</f>
        <v>14.1</v>
      </c>
      <c r="E30" s="18">
        <f>E15+F18+G21+H24+I27+J30</f>
        <v>12.399999999999999</v>
      </c>
      <c r="F30" s="18">
        <f>F18+G21+H24+I27+J30</f>
        <v>10.299999999999999</v>
      </c>
      <c r="G30" s="18">
        <f>G21+H24+I27+J30</f>
        <v>8.6999999999999993</v>
      </c>
      <c r="H30" s="18">
        <f>H24+I27+J30</f>
        <v>5.8000000000000007</v>
      </c>
      <c r="I30" s="18">
        <f>I27+J30</f>
        <v>4.7</v>
      </c>
      <c r="J30" s="13">
        <v>2.6</v>
      </c>
      <c r="K30" s="27"/>
      <c r="L30" s="5"/>
      <c r="M30" s="5"/>
      <c r="N30" s="5"/>
      <c r="O30" s="5"/>
      <c r="P30" s="5"/>
      <c r="Q30" s="1"/>
      <c r="R30" s="1"/>
    </row>
    <row r="31" spans="1:18" ht="12" customHeight="1">
      <c r="A31" s="6" t="s">
        <v>0</v>
      </c>
      <c r="B31" s="23">
        <f>ROUND(((9.1*2.97)+(C33*3.147))*1.05,0)*0.87842</f>
        <v>83.4499</v>
      </c>
      <c r="C31" s="11">
        <f t="shared" ref="C31:I31" si="20">C33*3.147*1.05*0.87842</f>
        <v>58.922924678099989</v>
      </c>
      <c r="D31" s="11">
        <f t="shared" si="20"/>
        <v>53.988492562199994</v>
      </c>
      <c r="E31" s="11">
        <f t="shared" si="20"/>
        <v>49.054060446299992</v>
      </c>
      <c r="F31" s="11">
        <f t="shared" si="20"/>
        <v>42.958585479599996</v>
      </c>
      <c r="G31" s="11">
        <f t="shared" si="20"/>
        <v>38.314414076399999</v>
      </c>
      <c r="H31" s="11">
        <f t="shared" si="20"/>
        <v>29.896853408099997</v>
      </c>
      <c r="I31" s="11">
        <f t="shared" si="20"/>
        <v>26.703985568399997</v>
      </c>
      <c r="J31" s="11">
        <f t="shared" ref="J31:K31" si="21">8*3.147*1.05*0.87842</f>
        <v>23.220857016</v>
      </c>
      <c r="K31" s="11">
        <f t="shared" si="21"/>
        <v>23.220857016</v>
      </c>
      <c r="L31" s="25" t="s">
        <v>15</v>
      </c>
      <c r="M31" s="5"/>
      <c r="N31" s="5"/>
      <c r="O31" s="5"/>
      <c r="P31" s="5"/>
      <c r="Q31" s="1"/>
      <c r="R31" s="1"/>
    </row>
    <row r="32" spans="1:18" ht="12" customHeight="1">
      <c r="A32" s="7" t="s">
        <v>1</v>
      </c>
      <c r="B32" s="24">
        <f>ROUND(((9.1*2.97)+(C33*3.147))/2*1.05,0)*0.87842</f>
        <v>42.164159999999995</v>
      </c>
      <c r="C32" s="12">
        <f t="shared" ref="C32:I32" si="22">C33*3.147/2*1.05*0.87842</f>
        <v>29.461462339049994</v>
      </c>
      <c r="D32" s="12">
        <f t="shared" si="22"/>
        <v>26.994246281099997</v>
      </c>
      <c r="E32" s="12">
        <f t="shared" si="22"/>
        <v>24.527030223149996</v>
      </c>
      <c r="F32" s="12">
        <f t="shared" si="22"/>
        <v>21.479292739799998</v>
      </c>
      <c r="G32" s="12">
        <f t="shared" si="22"/>
        <v>19.157207038199999</v>
      </c>
      <c r="H32" s="12">
        <f t="shared" si="22"/>
        <v>14.948426704049998</v>
      </c>
      <c r="I32" s="12">
        <f t="shared" si="22"/>
        <v>13.351992784199998</v>
      </c>
      <c r="J32" s="12">
        <f t="shared" ref="J32:K32" si="23">8*3.147/2*1.05*0.87842</f>
        <v>11.610428508</v>
      </c>
      <c r="K32" s="12">
        <f t="shared" si="23"/>
        <v>11.610428508</v>
      </c>
      <c r="L32" s="26"/>
      <c r="M32" s="5"/>
      <c r="N32" s="5"/>
      <c r="O32" s="5"/>
      <c r="P32" s="5"/>
      <c r="Q32" s="1"/>
      <c r="R32" s="1"/>
    </row>
    <row r="33" spans="1:18" ht="12" customHeight="1">
      <c r="A33" s="8" t="s">
        <v>2</v>
      </c>
      <c r="B33" s="8">
        <f>B6+C9+D12+E15+F18+G21+H24+I27+J30+K33</f>
        <v>29.400000000000002</v>
      </c>
      <c r="C33" s="18">
        <f>C9+D12+E15+F18+G21+H24+I27+J30+K33</f>
        <v>20.299999999999997</v>
      </c>
      <c r="D33" s="18">
        <f>D12+E15+F18+G21+H24+I27+J30+K33</f>
        <v>18.600000000000001</v>
      </c>
      <c r="E33" s="18">
        <f>E15+F18+G21+H24+I27+J30+K33</f>
        <v>16.899999999999999</v>
      </c>
      <c r="F33" s="18">
        <f>F18+G21+H24+I27+J30+K33</f>
        <v>14.799999999999999</v>
      </c>
      <c r="G33" s="18">
        <f>G21+H24+I27+J30+K33</f>
        <v>13.2</v>
      </c>
      <c r="H33" s="18">
        <f>H24+I27+J30+K33</f>
        <v>10.3</v>
      </c>
      <c r="I33" s="18">
        <f>I27+J30+K33</f>
        <v>9.1999999999999993</v>
      </c>
      <c r="J33" s="18">
        <f>J30+K33</f>
        <v>7.1</v>
      </c>
      <c r="K33" s="13">
        <v>4.5</v>
      </c>
      <c r="L33" s="27"/>
      <c r="M33" s="10"/>
      <c r="N33" s="5"/>
      <c r="O33" s="5"/>
      <c r="P33" s="5"/>
      <c r="Q33" s="1"/>
      <c r="R33" s="1"/>
    </row>
    <row r="34" spans="1:18" ht="12" customHeight="1">
      <c r="A34" s="6" t="s">
        <v>0</v>
      </c>
      <c r="B34" s="23">
        <f>ROUND(((9.1*2.97)+(C36*3.147))*1.05,0)*0.87842</f>
        <v>88.720420000000004</v>
      </c>
      <c r="C34" s="11">
        <f t="shared" ref="C34:J34" si="24">C36*3.147*1.05*0.87842</f>
        <v>63.567096081299994</v>
      </c>
      <c r="D34" s="11">
        <f t="shared" si="24"/>
        <v>58.632663965400006</v>
      </c>
      <c r="E34" s="11">
        <f t="shared" si="24"/>
        <v>53.698231849499997</v>
      </c>
      <c r="F34" s="11">
        <f t="shared" si="24"/>
        <v>47.602756882799987</v>
      </c>
      <c r="G34" s="11">
        <f t="shared" si="24"/>
        <v>42.958585479599996</v>
      </c>
      <c r="H34" s="11">
        <f t="shared" si="24"/>
        <v>34.541024811299998</v>
      </c>
      <c r="I34" s="11">
        <f t="shared" si="24"/>
        <v>31.348156971599991</v>
      </c>
      <c r="J34" s="11">
        <f t="shared" si="24"/>
        <v>25.252682004899995</v>
      </c>
      <c r="K34" s="11">
        <f t="shared" ref="K34:L34" si="25">8*3.147*1.05*0.87842</f>
        <v>23.220857016</v>
      </c>
      <c r="L34" s="11">
        <f t="shared" si="25"/>
        <v>23.220857016</v>
      </c>
      <c r="M34" s="25" t="s">
        <v>16</v>
      </c>
      <c r="N34" s="5"/>
      <c r="O34" s="5"/>
      <c r="P34" s="5"/>
      <c r="Q34" s="1"/>
      <c r="R34" s="1"/>
    </row>
    <row r="35" spans="1:18" ht="12" customHeight="1">
      <c r="A35" s="7" t="s">
        <v>1</v>
      </c>
      <c r="B35" s="24">
        <f>ROUND(((9.1*2.97)+(C36*3.147))/2*1.05,0)*0.87842</f>
        <v>43.920999999999999</v>
      </c>
      <c r="C35" s="12">
        <f t="shared" ref="C35:J35" si="26">C36*3.147/2*1.05*0.87842</f>
        <v>31.783548040649997</v>
      </c>
      <c r="D35" s="12">
        <f t="shared" si="26"/>
        <v>29.316331982700003</v>
      </c>
      <c r="E35" s="12">
        <f t="shared" si="26"/>
        <v>26.849115924749999</v>
      </c>
      <c r="F35" s="12">
        <f t="shared" si="26"/>
        <v>23.801378441399994</v>
      </c>
      <c r="G35" s="12">
        <f t="shared" si="26"/>
        <v>21.479292739799998</v>
      </c>
      <c r="H35" s="12">
        <f t="shared" si="26"/>
        <v>17.270512405649999</v>
      </c>
      <c r="I35" s="12">
        <f t="shared" si="26"/>
        <v>15.674078485799996</v>
      </c>
      <c r="J35" s="12">
        <f t="shared" si="26"/>
        <v>12.626341002449998</v>
      </c>
      <c r="K35" s="12">
        <f t="shared" ref="K35:L35" si="27">8*3.147/2*1.05*0.87842</f>
        <v>11.610428508</v>
      </c>
      <c r="L35" s="12">
        <f t="shared" si="27"/>
        <v>11.610428508</v>
      </c>
      <c r="M35" s="26"/>
      <c r="N35" s="5"/>
      <c r="O35" s="5"/>
      <c r="P35" s="5"/>
      <c r="Q35" s="1"/>
      <c r="R35" s="1"/>
    </row>
    <row r="36" spans="1:18" ht="12" customHeight="1">
      <c r="A36" s="8" t="s">
        <v>2</v>
      </c>
      <c r="B36" s="8">
        <f>B6+C9+D12+E15+F18+G21+H24+I27+J30+K33+L36</f>
        <v>31.000000000000004</v>
      </c>
      <c r="C36" s="19">
        <f>C9+D12+E15+F18+G21+H24+I27+J30+K33+L36</f>
        <v>21.9</v>
      </c>
      <c r="D36" s="19">
        <f>D12+E15+F18+G21+H24+I27+J30+K33+L36</f>
        <v>20.200000000000003</v>
      </c>
      <c r="E36" s="19">
        <f>E15+F18+G21+H24+I27+J30+K33+L36</f>
        <v>18.5</v>
      </c>
      <c r="F36" s="19">
        <f>F18+G21+H24+I27+J30+K33+L36</f>
        <v>16.399999999999999</v>
      </c>
      <c r="G36" s="19">
        <f>G21+H24+I27+J30+K33+L36</f>
        <v>14.799999999999999</v>
      </c>
      <c r="H36" s="19">
        <f>H24+I27+J30+K33+L36</f>
        <v>11.9</v>
      </c>
      <c r="I36" s="19">
        <f>I27+J30+K33+L36</f>
        <v>10.799999999999999</v>
      </c>
      <c r="J36" s="19">
        <f>J30+K33+L36</f>
        <v>8.6999999999999993</v>
      </c>
      <c r="K36" s="13">
        <f>K33+L36</f>
        <v>6.1</v>
      </c>
      <c r="L36" s="13">
        <v>1.6</v>
      </c>
      <c r="M36" s="27"/>
      <c r="N36" s="5"/>
      <c r="O36" s="5"/>
      <c r="P36" s="5"/>
      <c r="Q36" s="1"/>
      <c r="R36" s="1"/>
    </row>
    <row r="37" spans="1:18" ht="12" customHeight="1">
      <c r="A37" s="6" t="s">
        <v>0</v>
      </c>
      <c r="B37" s="23">
        <f>ROUND(((9.1*2.97)+(C39*3.147))*1.05,0)*0.87842</f>
        <v>100.13987999999999</v>
      </c>
      <c r="C37" s="11">
        <f t="shared" ref="C37:K37" si="28">C39*3.147*1.05*0.87842</f>
        <v>75.177524589299992</v>
      </c>
      <c r="D37" s="11">
        <f t="shared" si="28"/>
        <v>70.243092473400011</v>
      </c>
      <c r="E37" s="11">
        <f t="shared" si="28"/>
        <v>65.308660357499988</v>
      </c>
      <c r="F37" s="11">
        <f t="shared" si="28"/>
        <v>59.213185390799993</v>
      </c>
      <c r="G37" s="11">
        <f t="shared" si="28"/>
        <v>54.569013987599988</v>
      </c>
      <c r="H37" s="11">
        <f t="shared" si="28"/>
        <v>46.151453319299996</v>
      </c>
      <c r="I37" s="11">
        <f t="shared" si="28"/>
        <v>42.958585479599996</v>
      </c>
      <c r="J37" s="11">
        <f t="shared" si="28"/>
        <v>36.863110512899993</v>
      </c>
      <c r="K37" s="11">
        <f t="shared" si="28"/>
        <v>29.316331982699996</v>
      </c>
      <c r="L37" s="11">
        <f t="shared" ref="L37:M37" si="29">8*3.147*1.05*0.87842</f>
        <v>23.220857016</v>
      </c>
      <c r="M37" s="11">
        <f t="shared" si="29"/>
        <v>23.220857016</v>
      </c>
      <c r="N37" s="33" t="s">
        <v>19</v>
      </c>
    </row>
    <row r="38" spans="1:18" ht="12" customHeight="1">
      <c r="A38" s="7" t="s">
        <v>1</v>
      </c>
      <c r="B38" s="24">
        <f>ROUND(((9.1*2.97)+(C39*3.147))/2*1.05,0)*0.87842</f>
        <v>50.069939999999995</v>
      </c>
      <c r="C38" s="12">
        <f t="shared" ref="C38:K38" si="30">C39*3.147/2*1.05*0.87842</f>
        <v>37.588762294649996</v>
      </c>
      <c r="D38" s="12">
        <f t="shared" si="30"/>
        <v>35.121546236700006</v>
      </c>
      <c r="E38" s="12">
        <f t="shared" si="30"/>
        <v>32.654330178749994</v>
      </c>
      <c r="F38" s="12">
        <f t="shared" si="30"/>
        <v>29.606592695399996</v>
      </c>
      <c r="G38" s="12">
        <f t="shared" si="30"/>
        <v>27.284506993799994</v>
      </c>
      <c r="H38" s="12">
        <f t="shared" si="30"/>
        <v>23.075726659649998</v>
      </c>
      <c r="I38" s="12">
        <f t="shared" si="30"/>
        <v>21.479292739799998</v>
      </c>
      <c r="J38" s="12">
        <f t="shared" si="30"/>
        <v>18.431555256449997</v>
      </c>
      <c r="K38" s="12">
        <f t="shared" si="30"/>
        <v>14.658165991349998</v>
      </c>
      <c r="L38" s="12">
        <f t="shared" ref="L38:M38" si="31">8*3.147/2*1.05*0.87842</f>
        <v>11.610428508</v>
      </c>
      <c r="M38" s="12">
        <f t="shared" si="31"/>
        <v>11.610428508</v>
      </c>
      <c r="N38" s="31"/>
    </row>
    <row r="39" spans="1:18" ht="12" customHeight="1">
      <c r="A39" s="8" t="s">
        <v>2</v>
      </c>
      <c r="B39" s="8">
        <f>B6+C9+D12+E15+F18+G21+H24+I27+J30+K33+L36+M39</f>
        <v>35</v>
      </c>
      <c r="C39" s="19">
        <f>C9+D12+E15+F18+G21+H24+I27+J30+K33+L36+M39</f>
        <v>25.9</v>
      </c>
      <c r="D39" s="19">
        <f>D12+E15+F18+G21+H24+I27+J30+K33+L36+M39</f>
        <v>24.200000000000003</v>
      </c>
      <c r="E39" s="19">
        <f>E15+F18+G21+H24+I27+J30+K33+L36+M39</f>
        <v>22.5</v>
      </c>
      <c r="F39" s="19">
        <f>F18+G21+H24+I27+J30+K33+L36+M39</f>
        <v>20.399999999999999</v>
      </c>
      <c r="G39" s="19">
        <f>G21+H24+I27+J30+K33+L36+M39</f>
        <v>18.799999999999997</v>
      </c>
      <c r="H39" s="19">
        <f>H24+I27+J30+K33+L36+M39</f>
        <v>15.9</v>
      </c>
      <c r="I39" s="19">
        <f>I27+J30+K33+L36+M39</f>
        <v>14.799999999999999</v>
      </c>
      <c r="J39" s="19">
        <f>J30+K33+L36+M39</f>
        <v>12.7</v>
      </c>
      <c r="K39" s="13">
        <f>K33+L36+M39</f>
        <v>10.1</v>
      </c>
      <c r="L39" s="13">
        <f>L36+M39</f>
        <v>5.6</v>
      </c>
      <c r="M39" s="13">
        <v>4</v>
      </c>
      <c r="N39" s="32"/>
      <c r="O39" s="20"/>
    </row>
    <row r="40" spans="1:18" ht="12" customHeight="1">
      <c r="A40" s="6" t="s">
        <v>0</v>
      </c>
      <c r="B40" s="23">
        <f>ROUND(((9.1*2.97)+(C42*3.147))*1.05,0)*0.87842</f>
        <v>109.80249999999999</v>
      </c>
      <c r="C40" s="11">
        <f t="shared" ref="C40:L40" si="32">C42*3.147*1.05*0.87842</f>
        <v>85.046388821099981</v>
      </c>
      <c r="D40" s="11">
        <f t="shared" si="32"/>
        <v>80.111956705200001</v>
      </c>
      <c r="E40" s="11">
        <f t="shared" si="32"/>
        <v>75.177524589299992</v>
      </c>
      <c r="F40" s="11">
        <f t="shared" si="32"/>
        <v>69.082049622599982</v>
      </c>
      <c r="G40" s="11">
        <f t="shared" si="32"/>
        <v>64.437878219399991</v>
      </c>
      <c r="H40" s="11">
        <f t="shared" si="32"/>
        <v>56.0203175511</v>
      </c>
      <c r="I40" s="11">
        <f t="shared" si="32"/>
        <v>52.827449711399993</v>
      </c>
      <c r="J40" s="11">
        <f t="shared" si="32"/>
        <v>46.73197474469999</v>
      </c>
      <c r="K40" s="11">
        <f t="shared" si="32"/>
        <v>39.185196214499996</v>
      </c>
      <c r="L40" s="11">
        <f t="shared" si="32"/>
        <v>26.123464143</v>
      </c>
      <c r="M40" s="11">
        <f t="shared" ref="M40:N40" si="33">8*3.147*1.05*0.87842</f>
        <v>23.220857016</v>
      </c>
      <c r="N40" s="11">
        <f t="shared" si="33"/>
        <v>23.220857016</v>
      </c>
      <c r="O40" s="33" t="s">
        <v>20</v>
      </c>
    </row>
    <row r="41" spans="1:18" ht="12" customHeight="1">
      <c r="A41" s="7" t="s">
        <v>1</v>
      </c>
      <c r="B41" s="24">
        <f>ROUND(((9.1*2.97)+(C42*3.147))/2*1.05,0)*0.87842</f>
        <v>55.34046</v>
      </c>
      <c r="C41" s="12">
        <f t="shared" ref="C41:L41" si="34">C42*3.147/2*1.05*0.87842</f>
        <v>42.523194410549991</v>
      </c>
      <c r="D41" s="12">
        <f t="shared" si="34"/>
        <v>40.0559783526</v>
      </c>
      <c r="E41" s="12">
        <f t="shared" si="34"/>
        <v>37.588762294649996</v>
      </c>
      <c r="F41" s="12">
        <f t="shared" si="34"/>
        <v>34.541024811299991</v>
      </c>
      <c r="G41" s="12">
        <f t="shared" si="34"/>
        <v>32.218939109699996</v>
      </c>
      <c r="H41" s="12">
        <f t="shared" si="34"/>
        <v>28.01015877555</v>
      </c>
      <c r="I41" s="12">
        <f t="shared" si="34"/>
        <v>26.413724855699996</v>
      </c>
      <c r="J41" s="12">
        <f t="shared" si="34"/>
        <v>23.365987372349995</v>
      </c>
      <c r="K41" s="12">
        <f t="shared" si="34"/>
        <v>19.592598107249998</v>
      </c>
      <c r="L41" s="12">
        <f t="shared" si="34"/>
        <v>13.0617320715</v>
      </c>
      <c r="M41" s="12">
        <f t="shared" ref="M41:N41" si="35">8*3.147/2*1.05*0.87842</f>
        <v>11.610428508</v>
      </c>
      <c r="N41" s="12">
        <f t="shared" si="35"/>
        <v>11.610428508</v>
      </c>
      <c r="O41" s="31"/>
    </row>
    <row r="42" spans="1:18" ht="12" customHeight="1">
      <c r="A42" s="8" t="s">
        <v>2</v>
      </c>
      <c r="B42" s="8">
        <f>B6+C9+D12+E15+F18+G21+H24+I27+J30+K33+L36+M39+N42</f>
        <v>38.4</v>
      </c>
      <c r="C42" s="19">
        <f>C9+D12+E15+F18+G21+H24+I27+J30+K33+L36+M39+N42</f>
        <v>29.299999999999997</v>
      </c>
      <c r="D42" s="19">
        <f>D12+E15+F18+G21+H24+I27+J30+K33+L36+M39+N42</f>
        <v>27.6</v>
      </c>
      <c r="E42" s="19">
        <f>E15+F18+G21+H24+I27+J30+K33+L36+M39+N42</f>
        <v>25.9</v>
      </c>
      <c r="F42" s="19">
        <f>F18+G21+H24+I27+J30+K33+L36+M39+N42</f>
        <v>23.799999999999997</v>
      </c>
      <c r="G42" s="19">
        <f>G21+H24+I27+J30+K33+L36+M39+N42</f>
        <v>22.199999999999996</v>
      </c>
      <c r="H42" s="19">
        <f>H24+I27+J30+K33+L36+M39+N42</f>
        <v>19.3</v>
      </c>
      <c r="I42" s="19">
        <f>I27+J30+K33+L36+M39+N42</f>
        <v>18.2</v>
      </c>
      <c r="J42" s="19">
        <f>J30+K33+L36+M39+N42</f>
        <v>16.099999999999998</v>
      </c>
      <c r="K42" s="13">
        <f>K33+L36+M39+N42</f>
        <v>13.5</v>
      </c>
      <c r="L42" s="13">
        <f>L36+M39+N42</f>
        <v>9</v>
      </c>
      <c r="M42" s="13">
        <f>M39+N42</f>
        <v>7.4</v>
      </c>
      <c r="N42" s="13">
        <v>3.4</v>
      </c>
      <c r="O42" s="32"/>
      <c r="P42" s="20"/>
    </row>
    <row r="43" spans="1:18" ht="12" customHeight="1">
      <c r="A43" s="6" t="s">
        <v>0</v>
      </c>
      <c r="B43" s="23">
        <f>ROUND(((9.1*2.97)+(C45*3.147))*1.05,0)*0.87842</f>
        <v>114.19459999999999</v>
      </c>
      <c r="C43" s="11">
        <f t="shared" ref="C43:M43" si="36">C45*3.147*1.05*0.87842</f>
        <v>89.400299511599997</v>
      </c>
      <c r="D43" s="11">
        <f t="shared" si="36"/>
        <v>84.465867395699988</v>
      </c>
      <c r="E43" s="11">
        <f t="shared" si="36"/>
        <v>79.531435279799993</v>
      </c>
      <c r="F43" s="11">
        <f t="shared" si="36"/>
        <v>73.435960313099997</v>
      </c>
      <c r="G43" s="11">
        <f t="shared" si="36"/>
        <v>68.791788909899992</v>
      </c>
      <c r="H43" s="11">
        <f t="shared" si="36"/>
        <v>60.374228241600001</v>
      </c>
      <c r="I43" s="11">
        <f t="shared" si="36"/>
        <v>57.181360401899994</v>
      </c>
      <c r="J43" s="11">
        <f t="shared" si="36"/>
        <v>51.085885435199991</v>
      </c>
      <c r="K43" s="11">
        <f t="shared" si="36"/>
        <v>43.539106904999997</v>
      </c>
      <c r="L43" s="11">
        <f t="shared" si="36"/>
        <v>30.477374833499994</v>
      </c>
      <c r="M43" s="11">
        <f t="shared" si="36"/>
        <v>25.833203430299999</v>
      </c>
      <c r="N43" s="11">
        <f t="shared" ref="N43:O43" si="37">8*3.147*1.05*0.87842</f>
        <v>23.220857016</v>
      </c>
      <c r="O43" s="11">
        <f t="shared" si="37"/>
        <v>23.220857016</v>
      </c>
      <c r="P43" s="33" t="s">
        <v>26</v>
      </c>
    </row>
    <row r="44" spans="1:18" ht="12" customHeight="1">
      <c r="A44" s="7" t="s">
        <v>1</v>
      </c>
      <c r="B44" s="24">
        <f>ROUND(((9.1*2.97)+(C45*3.147))/2*1.05,0)*0.87842</f>
        <v>57.097299999999997</v>
      </c>
      <c r="C44" s="12">
        <f t="shared" ref="C44:M44" si="38">C45*3.147/2*1.05*0.87842</f>
        <v>44.700149755799998</v>
      </c>
      <c r="D44" s="12">
        <f t="shared" si="38"/>
        <v>42.232933697849994</v>
      </c>
      <c r="E44" s="12">
        <f t="shared" si="38"/>
        <v>39.765717639899997</v>
      </c>
      <c r="F44" s="12">
        <f t="shared" si="38"/>
        <v>36.717980156549999</v>
      </c>
      <c r="G44" s="12">
        <f t="shared" si="38"/>
        <v>34.395894454949996</v>
      </c>
      <c r="H44" s="12">
        <f t="shared" si="38"/>
        <v>30.1871141208</v>
      </c>
      <c r="I44" s="12">
        <f t="shared" si="38"/>
        <v>28.590680200949997</v>
      </c>
      <c r="J44" s="12">
        <f t="shared" si="38"/>
        <v>25.542942717599995</v>
      </c>
      <c r="K44" s="12">
        <f t="shared" si="38"/>
        <v>21.769553452499999</v>
      </c>
      <c r="L44" s="12">
        <f t="shared" si="38"/>
        <v>15.238687416749997</v>
      </c>
      <c r="M44" s="12">
        <f t="shared" si="38"/>
        <v>12.91660171515</v>
      </c>
      <c r="N44" s="12">
        <f t="shared" ref="N44:O44" si="39">8*3.147/2*1.05*0.87842</f>
        <v>11.610428508</v>
      </c>
      <c r="O44" s="12">
        <f t="shared" si="39"/>
        <v>11.610428508</v>
      </c>
      <c r="P44" s="31"/>
    </row>
    <row r="45" spans="1:18" ht="12" customHeight="1">
      <c r="A45" s="8" t="s">
        <v>2</v>
      </c>
      <c r="B45" s="8">
        <f>B6+C9+D12+E15+F18+G21+H24+I27+J30+K33+L36+M39+N42+O45</f>
        <v>39.9</v>
      </c>
      <c r="C45" s="19">
        <f>C9+D12+E15+F18+G21+H24+I27+J30+K33+L36+M39+N42+O45</f>
        <v>30.799999999999997</v>
      </c>
      <c r="D45" s="19">
        <f>D12+E15+F18+G21+H24+I27+J30+K33+L36+M39+N42+O45</f>
        <v>29.1</v>
      </c>
      <c r="E45" s="19">
        <f>E15+F18+G21+H24+I27+J30+K33+L36+M39+N42+O45</f>
        <v>27.4</v>
      </c>
      <c r="F45" s="19">
        <f>F18+G21+H24+I27+J30+K33+L36+M39+N42+O45</f>
        <v>25.299999999999997</v>
      </c>
      <c r="G45" s="19">
        <f>G21+H24+I27+J30+K33+L36+M39+N42+O45</f>
        <v>23.699999999999996</v>
      </c>
      <c r="H45" s="19">
        <f>H24+I27+J30+K33+L36+M39+N42+O45</f>
        <v>20.8</v>
      </c>
      <c r="I45" s="19">
        <f>I27+J30+K33+L36+M39+N42+O45</f>
        <v>19.7</v>
      </c>
      <c r="J45" s="19">
        <f>J30+K33+L36+M39+N42+O45</f>
        <v>17.599999999999998</v>
      </c>
      <c r="K45" s="13">
        <f>K33+L36+M39+N42+O45</f>
        <v>15</v>
      </c>
      <c r="L45" s="13">
        <f>L36+M39+N42+O45</f>
        <v>10.5</v>
      </c>
      <c r="M45" s="13">
        <f>M42+O45</f>
        <v>8.9</v>
      </c>
      <c r="N45" s="13">
        <f>N42+O45</f>
        <v>4.9000000000000004</v>
      </c>
      <c r="O45" s="13">
        <v>1.5</v>
      </c>
      <c r="P45" s="32"/>
    </row>
    <row r="46" spans="1:18" ht="12" customHeight="1">
      <c r="A46" s="6" t="s">
        <v>0</v>
      </c>
      <c r="B46" s="23">
        <f>ROUND(((9.1*2.97)+(C48*3.147))*1.05,0)*0.87842</f>
        <v>117.70828</v>
      </c>
      <c r="C46" s="11">
        <f t="shared" ref="C46:M46" si="40">C48*3.147*1.05*0.87842</f>
        <v>92.883428063999986</v>
      </c>
      <c r="D46" s="11">
        <f t="shared" si="40"/>
        <v>87.948995948100006</v>
      </c>
      <c r="E46" s="11">
        <f t="shared" si="40"/>
        <v>83.014563832199997</v>
      </c>
      <c r="F46" s="11">
        <f t="shared" si="40"/>
        <v>76.919088865499987</v>
      </c>
      <c r="G46" s="11">
        <f t="shared" si="40"/>
        <v>72.274917462299982</v>
      </c>
      <c r="H46" s="11">
        <f t="shared" si="40"/>
        <v>63.857356793999998</v>
      </c>
      <c r="I46" s="11">
        <f t="shared" si="40"/>
        <v>60.664488954299991</v>
      </c>
      <c r="J46" s="11">
        <f t="shared" si="40"/>
        <v>54.569013987599988</v>
      </c>
      <c r="K46" s="11">
        <f t="shared" si="40"/>
        <v>47.022235457399994</v>
      </c>
      <c r="L46" s="11">
        <f t="shared" si="40"/>
        <v>33.960503385899997</v>
      </c>
      <c r="M46" s="11">
        <f t="shared" si="40"/>
        <v>29.316331982699996</v>
      </c>
      <c r="N46" s="11">
        <f t="shared" ref="N46:P46" si="41">8*3.147*1.05*0.87842</f>
        <v>23.220857016</v>
      </c>
      <c r="O46" s="11">
        <f t="shared" si="41"/>
        <v>23.220857016</v>
      </c>
      <c r="P46" s="11">
        <f t="shared" si="41"/>
        <v>23.220857016</v>
      </c>
      <c r="Q46" s="33" t="s">
        <v>25</v>
      </c>
    </row>
    <row r="47" spans="1:18" ht="12" customHeight="1">
      <c r="A47" s="7" t="s">
        <v>1</v>
      </c>
      <c r="B47" s="24">
        <f>ROUND(((9.1*2.97)+(C48*3.147))/2*1.05,0)*0.87842</f>
        <v>58.854140000000001</v>
      </c>
      <c r="C47" s="12">
        <f t="shared" ref="C47:M47" si="42">C48*3.147/2*1.05*0.87842</f>
        <v>46.441714031999993</v>
      </c>
      <c r="D47" s="12">
        <f t="shared" si="42"/>
        <v>43.974497974050003</v>
      </c>
      <c r="E47" s="12">
        <f t="shared" si="42"/>
        <v>41.507281916099998</v>
      </c>
      <c r="F47" s="12">
        <f t="shared" si="42"/>
        <v>38.459544432749993</v>
      </c>
      <c r="G47" s="12">
        <f t="shared" si="42"/>
        <v>36.137458731149991</v>
      </c>
      <c r="H47" s="12">
        <f t="shared" si="42"/>
        <v>31.928678396999999</v>
      </c>
      <c r="I47" s="12">
        <f t="shared" si="42"/>
        <v>30.332244477149995</v>
      </c>
      <c r="J47" s="12">
        <f t="shared" si="42"/>
        <v>27.284506993799994</v>
      </c>
      <c r="K47" s="12">
        <f t="shared" si="42"/>
        <v>23.511117728699997</v>
      </c>
      <c r="L47" s="12">
        <f t="shared" si="42"/>
        <v>16.980251692949999</v>
      </c>
      <c r="M47" s="12">
        <f t="shared" si="42"/>
        <v>14.658165991349998</v>
      </c>
      <c r="N47" s="12">
        <f t="shared" ref="N47:P47" si="43">8*3.147/2*1.05*0.87842</f>
        <v>11.610428508</v>
      </c>
      <c r="O47" s="12">
        <f t="shared" si="43"/>
        <v>11.610428508</v>
      </c>
      <c r="P47" s="12">
        <f t="shared" si="43"/>
        <v>11.610428508</v>
      </c>
      <c r="Q47" s="31"/>
    </row>
    <row r="48" spans="1:18" ht="12" customHeight="1">
      <c r="A48" s="8" t="s">
        <v>2</v>
      </c>
      <c r="B48" s="8">
        <f>B6+C9+D12+E15+F18+G21+H24+I27+J30+K33+L36+M39+N42+O45+P48</f>
        <v>41.1</v>
      </c>
      <c r="C48" s="19">
        <f>C9+D12+E15+F18+G21+H24+I27+J30+K33+L36+M39+N42+O45+P48</f>
        <v>31.999999999999996</v>
      </c>
      <c r="D48" s="19">
        <f>D12+E15+F18+G21+H24+I27+J30+K33+L36+M39+N42+O45+P48</f>
        <v>30.3</v>
      </c>
      <c r="E48" s="19">
        <f>E15+F18+G21+H24+I27+J30+K33+L36+M39+N42+O45+P48</f>
        <v>28.599999999999998</v>
      </c>
      <c r="F48" s="19">
        <f>F18+G21+H24+I27+J30+K33+L36+M39+N42+O45+P48</f>
        <v>26.499999999999996</v>
      </c>
      <c r="G48" s="19">
        <f>G21+H24+I27+J30+K33+L36+M39+N42+O45+P48</f>
        <v>24.899999999999995</v>
      </c>
      <c r="H48" s="19">
        <f>H24+I27+J30+K33+L36+M39+N42+O45+P48</f>
        <v>22</v>
      </c>
      <c r="I48" s="19">
        <f>I27+J30+K33+L36+M39+N42+O45+P48</f>
        <v>20.9</v>
      </c>
      <c r="J48" s="19">
        <f>J30+K33+L36+M39+N42+O45+P48</f>
        <v>18.799999999999997</v>
      </c>
      <c r="K48" s="13">
        <f>K33+L36+M39+N42+O45+P48</f>
        <v>16.2</v>
      </c>
      <c r="L48" s="13">
        <f>L36+M39+N42+O45+P48</f>
        <v>11.7</v>
      </c>
      <c r="M48" s="13">
        <f>M39+N42+O45+P48</f>
        <v>10.1</v>
      </c>
      <c r="N48" s="13">
        <f>N42+O45+P48</f>
        <v>6.1000000000000005</v>
      </c>
      <c r="O48" s="13">
        <f>O45+P48</f>
        <v>2.7</v>
      </c>
      <c r="P48" s="13">
        <v>1.2</v>
      </c>
      <c r="Q48" s="32"/>
    </row>
    <row r="49" spans="1:21" ht="12" customHeight="1">
      <c r="A49" s="6" t="s">
        <v>0</v>
      </c>
      <c r="B49" s="23">
        <f>ROUND(((9.1*2.97)+(C51*3.147))*1.05,0)*0.87842</f>
        <v>119.46512</v>
      </c>
      <c r="C49" s="11">
        <f t="shared" ref="C49:M49" si="44">C51*3.147*1.05*0.87842</f>
        <v>94.334731627499991</v>
      </c>
      <c r="D49" s="11">
        <f t="shared" si="44"/>
        <v>89.400299511600011</v>
      </c>
      <c r="E49" s="11">
        <f t="shared" si="44"/>
        <v>84.465867395699988</v>
      </c>
      <c r="F49" s="11">
        <f t="shared" si="44"/>
        <v>78.370392428999992</v>
      </c>
      <c r="G49" s="11">
        <f t="shared" si="44"/>
        <v>73.726221025799973</v>
      </c>
      <c r="H49" s="11">
        <f t="shared" si="44"/>
        <v>65.308660357499988</v>
      </c>
      <c r="I49" s="11">
        <f t="shared" si="44"/>
        <v>62.115792517799996</v>
      </c>
      <c r="J49" s="11">
        <f t="shared" si="44"/>
        <v>56.020317551099986</v>
      </c>
      <c r="K49" s="11">
        <f t="shared" si="44"/>
        <v>48.473539020899999</v>
      </c>
      <c r="L49" s="11">
        <f t="shared" si="44"/>
        <v>35.411806949399995</v>
      </c>
      <c r="M49" s="11">
        <f t="shared" si="44"/>
        <v>30.767635546199994</v>
      </c>
      <c r="N49" s="11">
        <f t="shared" ref="N49:Q49" si="45">8*3.147*1.05*0.87842</f>
        <v>23.220857016</v>
      </c>
      <c r="O49" s="11">
        <f t="shared" si="45"/>
        <v>23.220857016</v>
      </c>
      <c r="P49" s="11">
        <f t="shared" si="45"/>
        <v>23.220857016</v>
      </c>
      <c r="Q49" s="11">
        <f t="shared" si="45"/>
        <v>23.220857016</v>
      </c>
      <c r="R49" s="33" t="s">
        <v>24</v>
      </c>
    </row>
    <row r="50" spans="1:21" ht="12" customHeight="1">
      <c r="A50" s="7" t="s">
        <v>1</v>
      </c>
      <c r="B50" s="24">
        <f>ROUND(((9.1*2.97)+(C51*3.147))/2*1.05,0)*0.87842</f>
        <v>59.732559999999999</v>
      </c>
      <c r="C50" s="12">
        <f t="shared" ref="C50:M50" si="46">C51*3.147/2*1.05*0.87842</f>
        <v>47.167365813749996</v>
      </c>
      <c r="D50" s="12">
        <f t="shared" si="46"/>
        <v>44.700149755800005</v>
      </c>
      <c r="E50" s="12">
        <f t="shared" si="46"/>
        <v>42.232933697849994</v>
      </c>
      <c r="F50" s="12">
        <f t="shared" si="46"/>
        <v>39.185196214499996</v>
      </c>
      <c r="G50" s="12">
        <f t="shared" si="46"/>
        <v>36.863110512899986</v>
      </c>
      <c r="H50" s="12">
        <f t="shared" si="46"/>
        <v>32.654330178749994</v>
      </c>
      <c r="I50" s="12">
        <f t="shared" si="46"/>
        <v>31.057896258899998</v>
      </c>
      <c r="J50" s="12">
        <f t="shared" si="46"/>
        <v>28.010158775549993</v>
      </c>
      <c r="K50" s="12">
        <f t="shared" si="46"/>
        <v>24.236769510449999</v>
      </c>
      <c r="L50" s="12">
        <f t="shared" si="46"/>
        <v>17.705903474699998</v>
      </c>
      <c r="M50" s="12">
        <f t="shared" si="46"/>
        <v>15.383817773099997</v>
      </c>
      <c r="N50" s="12">
        <f t="shared" ref="N50:Q50" si="47">8*3.147/2*1.05*0.87842</f>
        <v>11.610428508</v>
      </c>
      <c r="O50" s="12">
        <f t="shared" si="47"/>
        <v>11.610428508</v>
      </c>
      <c r="P50" s="12">
        <f t="shared" si="47"/>
        <v>11.610428508</v>
      </c>
      <c r="Q50" s="12">
        <f t="shared" si="47"/>
        <v>11.610428508</v>
      </c>
      <c r="R50" s="31"/>
    </row>
    <row r="51" spans="1:21" ht="12" customHeight="1">
      <c r="A51" s="8" t="s">
        <v>2</v>
      </c>
      <c r="B51" s="8">
        <f>B6+C9+D12+E15+F18+G21+H24+I27+J30+K33+L36+M39+N42+O45+P48+Q51</f>
        <v>41.6</v>
      </c>
      <c r="C51" s="19">
        <f>C9+D12+E15+F18+G21+H24+I27+J30+K33+L36+M39+N42+O45+P48+Q51</f>
        <v>32.5</v>
      </c>
      <c r="D51" s="19">
        <f>D12+E15+F18+G21+H24+I27+J30+K33+L36+M39+N42+O45+P48+Q51</f>
        <v>30.8</v>
      </c>
      <c r="E51" s="19">
        <f>E15+F18+G21+H24+I27+J30+K33+L36+M39+N42+O45+P48+Q51</f>
        <v>29.099999999999998</v>
      </c>
      <c r="F51" s="19">
        <f>F18+G21+H24+I27+J30+K33+L36+M39+N42+O45+P48+Q51</f>
        <v>26.999999999999996</v>
      </c>
      <c r="G51" s="19">
        <f>G21+H24+I27+J30+K33+L36+M39+N42+O45+P48+Q51</f>
        <v>25.399999999999995</v>
      </c>
      <c r="H51" s="19">
        <f>H24+I27+J30+K33+L36+M39+N42+O45+P48+Q51</f>
        <v>22.5</v>
      </c>
      <c r="I51" s="19">
        <f>I27+J30+K33+L36+M39+N42+O45+P48+Q51</f>
        <v>21.4</v>
      </c>
      <c r="J51" s="19">
        <f>J30+K33+L36+M39+N42+O45+P48+Q51</f>
        <v>19.299999999999997</v>
      </c>
      <c r="K51" s="13">
        <f>K33+L36+M39+N42+O45+P48+Q51</f>
        <v>16.7</v>
      </c>
      <c r="L51" s="13">
        <f>L36+M39+N42+O45+P48+Q51</f>
        <v>12.2</v>
      </c>
      <c r="M51" s="13">
        <f>M39+N42+O45+P48+Q51</f>
        <v>10.6</v>
      </c>
      <c r="N51" s="13">
        <f>N42+O45+P48+Q51</f>
        <v>6.6000000000000005</v>
      </c>
      <c r="O51" s="13">
        <f>O45+P48+Q51</f>
        <v>3.2</v>
      </c>
      <c r="P51" s="13">
        <f>P48+Q51</f>
        <v>1.7</v>
      </c>
      <c r="Q51" s="13">
        <v>0.5</v>
      </c>
      <c r="R51" s="31"/>
      <c r="S51" s="20"/>
    </row>
    <row r="52" spans="1:21" ht="12" customHeight="1">
      <c r="A52" s="6" t="s">
        <v>0</v>
      </c>
      <c r="B52" s="23">
        <f>ROUND(((9.1*2.97)+(C54*3.147))*1.05,0)*0.87842</f>
        <v>121.22196</v>
      </c>
      <c r="C52" s="11">
        <f t="shared" ref="C52:M52" si="48">C54*3.147*1.05*0.87842</f>
        <v>96.366556616400004</v>
      </c>
      <c r="D52" s="11">
        <f t="shared" si="48"/>
        <v>91.432124500499995</v>
      </c>
      <c r="E52" s="11">
        <f t="shared" si="48"/>
        <v>86.497692384599986</v>
      </c>
      <c r="F52" s="11">
        <f t="shared" si="48"/>
        <v>80.40221741789999</v>
      </c>
      <c r="G52" s="11">
        <f t="shared" si="48"/>
        <v>75.758046014699985</v>
      </c>
      <c r="H52" s="11">
        <f t="shared" si="48"/>
        <v>67.340485346399987</v>
      </c>
      <c r="I52" s="11">
        <f t="shared" si="48"/>
        <v>64.147617506699987</v>
      </c>
      <c r="J52" s="11">
        <f t="shared" si="48"/>
        <v>58.052142539999991</v>
      </c>
      <c r="K52" s="11">
        <f t="shared" si="48"/>
        <v>50.50536400979999</v>
      </c>
      <c r="L52" s="11">
        <f t="shared" si="48"/>
        <v>37.443631938299994</v>
      </c>
      <c r="M52" s="11">
        <f t="shared" si="48"/>
        <v>32.799460535099996</v>
      </c>
      <c r="N52" s="11">
        <f t="shared" ref="N52:R52" si="49">8*3.147*1.05*0.87842</f>
        <v>23.220857016</v>
      </c>
      <c r="O52" s="11">
        <f t="shared" si="49"/>
        <v>23.220857016</v>
      </c>
      <c r="P52" s="11">
        <f t="shared" si="49"/>
        <v>23.220857016</v>
      </c>
      <c r="Q52" s="11">
        <f t="shared" si="49"/>
        <v>23.220857016</v>
      </c>
      <c r="R52" s="11">
        <f t="shared" si="49"/>
        <v>23.220857016</v>
      </c>
      <c r="S52" s="34" t="s">
        <v>23</v>
      </c>
    </row>
    <row r="53" spans="1:21" ht="12" customHeight="1">
      <c r="A53" s="7" t="s">
        <v>1</v>
      </c>
      <c r="B53" s="24">
        <f>ROUND(((9.1*2.97)+(C54*3.147))/2*1.05,0)*0.87842</f>
        <v>60.610979999999998</v>
      </c>
      <c r="C53" s="12">
        <f t="shared" ref="C53:M53" si="50">C54*3.147/2*1.05*0.87842</f>
        <v>48.183278308200002</v>
      </c>
      <c r="D53" s="12">
        <f t="shared" si="50"/>
        <v>45.716062250249998</v>
      </c>
      <c r="E53" s="12">
        <f t="shared" si="50"/>
        <v>43.248846192299993</v>
      </c>
      <c r="F53" s="12">
        <f t="shared" si="50"/>
        <v>40.201108708949995</v>
      </c>
      <c r="G53" s="12">
        <f t="shared" si="50"/>
        <v>37.879023007349993</v>
      </c>
      <c r="H53" s="12">
        <f t="shared" si="50"/>
        <v>33.670242673199994</v>
      </c>
      <c r="I53" s="12">
        <f t="shared" si="50"/>
        <v>32.073808753349994</v>
      </c>
      <c r="J53" s="12">
        <f t="shared" si="50"/>
        <v>29.026071269999996</v>
      </c>
      <c r="K53" s="12">
        <f t="shared" si="50"/>
        <v>25.252682004899995</v>
      </c>
      <c r="L53" s="12">
        <f t="shared" si="50"/>
        <v>18.721815969149997</v>
      </c>
      <c r="M53" s="12">
        <f t="shared" si="50"/>
        <v>16.399730267549998</v>
      </c>
      <c r="N53" s="12">
        <f t="shared" ref="N53:R53" si="51">8*3.147/2*1.05*0.87842</f>
        <v>11.610428508</v>
      </c>
      <c r="O53" s="12">
        <f t="shared" si="51"/>
        <v>11.610428508</v>
      </c>
      <c r="P53" s="12">
        <f t="shared" si="51"/>
        <v>11.610428508</v>
      </c>
      <c r="Q53" s="12">
        <f t="shared" si="51"/>
        <v>11.610428508</v>
      </c>
      <c r="R53" s="12">
        <f t="shared" si="51"/>
        <v>11.610428508</v>
      </c>
      <c r="S53" s="35"/>
    </row>
    <row r="54" spans="1:21" ht="12" customHeight="1">
      <c r="A54" s="8" t="s">
        <v>2</v>
      </c>
      <c r="B54" s="8">
        <f>B6+C9+D12+E15+F18+G21+H24+I27+J30+K33+L36+M39+N42+O45+P48+Q51+R54</f>
        <v>42.300000000000004</v>
      </c>
      <c r="C54" s="19">
        <f>C9+D12+E15+F18+G21+H24+I27+J30+K33+L36+M39+N42+O45+P48+Q51+R54</f>
        <v>33.200000000000003</v>
      </c>
      <c r="D54" s="19">
        <f>D12+E15+F18+G21+H24+I27+J30+K33+L36+M39+N42+O45+P48+Q51+R54</f>
        <v>31.5</v>
      </c>
      <c r="E54" s="19">
        <f>E15+F18+G21+H24+I27+J30+K33+L36+M39+N42+O45+P48+Q51+R54</f>
        <v>29.799999999999997</v>
      </c>
      <c r="F54" s="19">
        <f>F18+G21+H24+I27+J30+K33+L36+M39+N42+O45+P48+Q51+R54</f>
        <v>27.699999999999996</v>
      </c>
      <c r="G54" s="19">
        <f>G21+H24+I27+J30+K33+L36+M39+N42+O45+P48+Q51+R54</f>
        <v>26.099999999999994</v>
      </c>
      <c r="H54" s="19">
        <f>H24+I27+J30+K33+L36+M39+N42+O45+P48+Q51+R54</f>
        <v>23.2</v>
      </c>
      <c r="I54" s="19">
        <f>I27+J30+K33+L36+M39+N42+O45+P48+Q51+R54</f>
        <v>22.099999999999998</v>
      </c>
      <c r="J54" s="19">
        <f>J30+K33+L36+M39+N42+O45+P48+Q51+R54</f>
        <v>19.999999999999996</v>
      </c>
      <c r="K54" s="13">
        <f>K33+L36+M39+N42+O45+P48+Q51+R54</f>
        <v>17.399999999999999</v>
      </c>
      <c r="L54" s="13">
        <f>L36+M39+N42+O45+P48+Q51+R54</f>
        <v>12.899999999999999</v>
      </c>
      <c r="M54" s="13">
        <f>M39+N42+O45+P48+Q51+R54</f>
        <v>11.299999999999999</v>
      </c>
      <c r="N54" s="13">
        <f>N42+O45+P48+Q51+R54</f>
        <v>7.3000000000000007</v>
      </c>
      <c r="O54" s="13">
        <f>O45+P48+Q51+R54</f>
        <v>3.9000000000000004</v>
      </c>
      <c r="P54" s="13">
        <f>P48+Q51+R54</f>
        <v>2.4</v>
      </c>
      <c r="Q54" s="13">
        <f>Q51+R54</f>
        <v>1.2</v>
      </c>
      <c r="R54" s="13">
        <v>0.7</v>
      </c>
      <c r="S54" s="35"/>
      <c r="T54" s="20"/>
    </row>
    <row r="55" spans="1:21" ht="12" customHeight="1">
      <c r="A55" s="6" t="s">
        <v>0</v>
      </c>
      <c r="B55" s="23">
        <f>ROUND(((9.1*2.97)+(C57*3.147))*1.05,0)*0.87842</f>
        <v>126.49248</v>
      </c>
      <c r="C55" s="11">
        <f t="shared" ref="C55:N55" si="52">C57*3.147*1.05*0.87842</f>
        <v>101.59124944499999</v>
      </c>
      <c r="D55" s="11">
        <f t="shared" si="52"/>
        <v>96.656817329099994</v>
      </c>
      <c r="E55" s="11">
        <f t="shared" si="52"/>
        <v>91.722385213199985</v>
      </c>
      <c r="F55" s="11">
        <f t="shared" si="52"/>
        <v>85.626910246499989</v>
      </c>
      <c r="G55" s="11">
        <f t="shared" si="52"/>
        <v>80.982738843299984</v>
      </c>
      <c r="H55" s="11">
        <f t="shared" si="52"/>
        <v>72.565178175</v>
      </c>
      <c r="I55" s="11">
        <f t="shared" si="52"/>
        <v>69.372310335299986</v>
      </c>
      <c r="J55" s="11">
        <f t="shared" si="52"/>
        <v>63.276835368599997</v>
      </c>
      <c r="K55" s="11">
        <f t="shared" si="52"/>
        <v>55.730056838399996</v>
      </c>
      <c r="L55" s="11">
        <f t="shared" si="52"/>
        <v>42.668324766899993</v>
      </c>
      <c r="M55" s="11">
        <f t="shared" si="52"/>
        <v>38.024153363700002</v>
      </c>
      <c r="N55" s="11">
        <f t="shared" si="52"/>
        <v>26.413724855700004</v>
      </c>
      <c r="O55" s="11">
        <f t="shared" ref="O55:S55" si="53">8*3.147*1.05*0.87842</f>
        <v>23.220857016</v>
      </c>
      <c r="P55" s="11">
        <f t="shared" si="53"/>
        <v>23.220857016</v>
      </c>
      <c r="Q55" s="11">
        <f t="shared" si="53"/>
        <v>23.220857016</v>
      </c>
      <c r="R55" s="11">
        <f t="shared" si="53"/>
        <v>23.220857016</v>
      </c>
      <c r="S55" s="11">
        <f t="shared" si="53"/>
        <v>23.220857016</v>
      </c>
      <c r="T55" s="34" t="s">
        <v>22</v>
      </c>
    </row>
    <row r="56" spans="1:21" ht="12" customHeight="1">
      <c r="A56" s="7" t="s">
        <v>1</v>
      </c>
      <c r="B56" s="24">
        <f>ROUND(((9.1*2.97)+(C57*3.147))/2*1.05,0)*0.87842</f>
        <v>63.24624</v>
      </c>
      <c r="C56" s="12">
        <f t="shared" ref="C56:N56" si="54">C57*3.147/2*1.05*0.87842</f>
        <v>50.795624722499994</v>
      </c>
      <c r="D56" s="12">
        <f t="shared" si="54"/>
        <v>48.328408664549997</v>
      </c>
      <c r="E56" s="12">
        <f t="shared" si="54"/>
        <v>45.861192606599992</v>
      </c>
      <c r="F56" s="12">
        <f t="shared" si="54"/>
        <v>42.813455123249994</v>
      </c>
      <c r="G56" s="12">
        <f t="shared" si="54"/>
        <v>40.491369421649992</v>
      </c>
      <c r="H56" s="12">
        <f t="shared" si="54"/>
        <v>36.2825890875</v>
      </c>
      <c r="I56" s="12">
        <f t="shared" si="54"/>
        <v>34.686155167649993</v>
      </c>
      <c r="J56" s="12">
        <f t="shared" si="54"/>
        <v>31.638417684299998</v>
      </c>
      <c r="K56" s="12">
        <f t="shared" si="54"/>
        <v>27.865028419199998</v>
      </c>
      <c r="L56" s="12">
        <f t="shared" si="54"/>
        <v>21.334162383449996</v>
      </c>
      <c r="M56" s="12">
        <f t="shared" si="54"/>
        <v>19.012076681850001</v>
      </c>
      <c r="N56" s="12">
        <f t="shared" si="54"/>
        <v>13.206862427850002</v>
      </c>
      <c r="O56" s="12">
        <f t="shared" ref="O56:S56" si="55">8*3.147/2*1.05*0.87842</f>
        <v>11.610428508</v>
      </c>
      <c r="P56" s="12">
        <f t="shared" si="55"/>
        <v>11.610428508</v>
      </c>
      <c r="Q56" s="12">
        <f t="shared" si="55"/>
        <v>11.610428508</v>
      </c>
      <c r="R56" s="12">
        <f t="shared" si="55"/>
        <v>11.610428508</v>
      </c>
      <c r="S56" s="12">
        <f t="shared" si="55"/>
        <v>11.610428508</v>
      </c>
      <c r="T56" s="35"/>
    </row>
    <row r="57" spans="1:21" ht="12" customHeight="1">
      <c r="A57" s="8" t="s">
        <v>2</v>
      </c>
      <c r="B57" s="8">
        <f>B6+C9+D12+E15+F18+G21+H24+I27+J30+K33+L36+M39+N42+O45+P48+Q51+R54+S57</f>
        <v>44.1</v>
      </c>
      <c r="C57" s="19">
        <f>C9+D12+E15+F18+G21+H24+I27+J30+K33+L36+M39+N42+O45+P48+Q51+R54+S57</f>
        <v>35</v>
      </c>
      <c r="D57" s="19">
        <f>D12+E15+F18+G21+H24+I27+J30+K33+L36+M39+N42+O45+P48+Q51+R54+S57</f>
        <v>33.299999999999997</v>
      </c>
      <c r="E57" s="19">
        <f>E15+F18+G21+H24+I27+J30+K33+L36+M39+N42+O45+P48+Q51+R54+S57</f>
        <v>31.599999999999998</v>
      </c>
      <c r="F57" s="19">
        <f>F18+G21+H24+I27+J30+K33+L36+M39+N42+O45+P48+Q51+R54+S57</f>
        <v>29.499999999999996</v>
      </c>
      <c r="G57" s="19">
        <f>G21+H24+I27+J30+K33+L36+M39+N42+O45+P48+Q51+R54+S57</f>
        <v>27.899999999999995</v>
      </c>
      <c r="H57" s="19">
        <f>H24+I27+J30+K33+L36+M39+N42+O45+P48+Q51+R54+S57</f>
        <v>25</v>
      </c>
      <c r="I57" s="19">
        <f>I27+J30+K33+L36+M39+N42+O45+P48+Q51+R54+S57</f>
        <v>23.9</v>
      </c>
      <c r="J57" s="19">
        <f>J30+K33+L36+M39+N42+O45+P48+Q51+R54+S57</f>
        <v>21.799999999999997</v>
      </c>
      <c r="K57" s="13">
        <f>K33+L36+M39+N42+O45+P48+Q51+R54+S57</f>
        <v>19.2</v>
      </c>
      <c r="L57" s="13">
        <f>L36+M39+N42+O45+P48+Q51+R54+S57</f>
        <v>14.7</v>
      </c>
      <c r="M57" s="13">
        <f>M39+N42+O45+P48+Q51+R54+S57</f>
        <v>13.1</v>
      </c>
      <c r="N57" s="13">
        <f>N42+O45+P48+Q51+R54+S57</f>
        <v>9.1000000000000014</v>
      </c>
      <c r="O57" s="13">
        <f>O45+P48+Q51+R54+S57</f>
        <v>5.7</v>
      </c>
      <c r="P57" s="13">
        <f>P48+Q51+R54+S57</f>
        <v>4.2</v>
      </c>
      <c r="Q57" s="13">
        <f>Q51+R54+S57</f>
        <v>3</v>
      </c>
      <c r="R57" s="13">
        <f>R54+S57</f>
        <v>2.5</v>
      </c>
      <c r="S57" s="13">
        <v>1.8</v>
      </c>
      <c r="T57" s="35"/>
    </row>
    <row r="58" spans="1:21" ht="12" customHeight="1">
      <c r="A58" s="6" t="s">
        <v>0</v>
      </c>
      <c r="B58" s="23">
        <f>ROUND(((9.1*2.97)+(C60*3.147))*1.05,0)*0.87842</f>
        <v>128.24931999999998</v>
      </c>
      <c r="C58" s="11">
        <f t="shared" ref="C58:N58" si="56">C60*3.147*1.05*0.87842</f>
        <v>103.3328137212</v>
      </c>
      <c r="D58" s="11">
        <f t="shared" si="56"/>
        <v>98.398381605299988</v>
      </c>
      <c r="E58" s="11">
        <f t="shared" si="56"/>
        <v>93.46394948939998</v>
      </c>
      <c r="F58" s="11">
        <f t="shared" si="56"/>
        <v>87.368474522699998</v>
      </c>
      <c r="G58" s="11">
        <f t="shared" si="56"/>
        <v>82.724303119499979</v>
      </c>
      <c r="H58" s="11">
        <f t="shared" si="56"/>
        <v>74.306742451199995</v>
      </c>
      <c r="I58" s="11">
        <f t="shared" si="56"/>
        <v>71.113874611499995</v>
      </c>
      <c r="J58" s="11">
        <f t="shared" si="56"/>
        <v>65.018399644799999</v>
      </c>
      <c r="K58" s="11">
        <f t="shared" si="56"/>
        <v>57.471621114599998</v>
      </c>
      <c r="L58" s="11">
        <f t="shared" si="56"/>
        <v>44.409889043099987</v>
      </c>
      <c r="M58" s="11">
        <f t="shared" si="56"/>
        <v>39.765717639899997</v>
      </c>
      <c r="N58" s="11">
        <f t="shared" si="56"/>
        <v>28.155289131900002</v>
      </c>
      <c r="O58" s="11">
        <f t="shared" ref="O58:T58" si="57">8*3.147*1.05*0.87842</f>
        <v>23.220857016</v>
      </c>
      <c r="P58" s="11">
        <f t="shared" si="57"/>
        <v>23.220857016</v>
      </c>
      <c r="Q58" s="11">
        <f t="shared" si="57"/>
        <v>23.220857016</v>
      </c>
      <c r="R58" s="11">
        <f t="shared" si="57"/>
        <v>23.220857016</v>
      </c>
      <c r="S58" s="11">
        <f t="shared" si="57"/>
        <v>23.220857016</v>
      </c>
      <c r="T58" s="11">
        <f t="shared" si="57"/>
        <v>23.220857016</v>
      </c>
      <c r="U58" s="33" t="s">
        <v>21</v>
      </c>
    </row>
    <row r="59" spans="1:21" ht="12" customHeight="1">
      <c r="A59" s="7" t="s">
        <v>1</v>
      </c>
      <c r="B59" s="24">
        <f>ROUND(((9.1*2.97)+(C60*3.147))/2*1.05,0)*0.87842</f>
        <v>64.124659999999992</v>
      </c>
      <c r="C59" s="12">
        <f t="shared" ref="C59:N59" si="58">C60*3.147/2*1.05*0.87842</f>
        <v>51.666406860599999</v>
      </c>
      <c r="D59" s="12">
        <f t="shared" si="58"/>
        <v>49.199190802649994</v>
      </c>
      <c r="E59" s="12">
        <f t="shared" si="58"/>
        <v>46.73197474469999</v>
      </c>
      <c r="F59" s="12">
        <f t="shared" si="58"/>
        <v>43.684237261349999</v>
      </c>
      <c r="G59" s="12">
        <f t="shared" si="58"/>
        <v>41.362151559749989</v>
      </c>
      <c r="H59" s="12">
        <f t="shared" si="58"/>
        <v>37.153371225599997</v>
      </c>
      <c r="I59" s="12">
        <f t="shared" si="58"/>
        <v>35.556937305749997</v>
      </c>
      <c r="J59" s="12">
        <f t="shared" si="58"/>
        <v>32.509199822399999</v>
      </c>
      <c r="K59" s="12">
        <f t="shared" si="58"/>
        <v>28.735810557299999</v>
      </c>
      <c r="L59" s="12">
        <f t="shared" si="58"/>
        <v>22.204944521549994</v>
      </c>
      <c r="M59" s="12">
        <f t="shared" si="58"/>
        <v>19.882858819949998</v>
      </c>
      <c r="N59" s="12">
        <f t="shared" si="58"/>
        <v>14.077644565950001</v>
      </c>
      <c r="O59" s="12">
        <f t="shared" ref="O59:T59" si="59">8*3.147/2*1.05*0.87842</f>
        <v>11.610428508</v>
      </c>
      <c r="P59" s="12">
        <f t="shared" si="59"/>
        <v>11.610428508</v>
      </c>
      <c r="Q59" s="12">
        <f t="shared" si="59"/>
        <v>11.610428508</v>
      </c>
      <c r="R59" s="12">
        <f t="shared" si="59"/>
        <v>11.610428508</v>
      </c>
      <c r="S59" s="12">
        <f t="shared" si="59"/>
        <v>11.610428508</v>
      </c>
      <c r="T59" s="12">
        <f t="shared" si="59"/>
        <v>11.610428508</v>
      </c>
      <c r="U59" s="31"/>
    </row>
    <row r="60" spans="1:21" ht="12" customHeight="1">
      <c r="A60" s="8" t="s">
        <v>2</v>
      </c>
      <c r="B60" s="8">
        <f>B6+C9+D12+E15+F18+G21+H24+I27+J30+K33+L36+M39+N42+O45+P48+Q51+R54+S57+T60</f>
        <v>44.7</v>
      </c>
      <c r="C60" s="19">
        <f>C9+D12+E15+F18+G21+H24+I27+J30+K33+L36+M39+N42+O45+P48+Q51+R54+S57+T60</f>
        <v>35.6</v>
      </c>
      <c r="D60" s="19">
        <f>D12+E15+F18+G21+H24+I27+J30+K33+L36+M39+N42+O45+P48+Q51+R54+S57+T60</f>
        <v>33.9</v>
      </c>
      <c r="E60" s="19">
        <f>E15+F18+G21+H24+I27+J30+K33+L36+M39+N42+O45+P48+Q51+R54+S57+T60</f>
        <v>32.199999999999996</v>
      </c>
      <c r="F60" s="19">
        <f>F18+G21+H24+I27+J30+K33+L36+M39+N42+O45+P48+Q51+R54+S57+T60</f>
        <v>30.099999999999998</v>
      </c>
      <c r="G60" s="19">
        <f>G21+H24+I27+J30+K33+L36+M39+N42+O45+P48+Q51+R54+S57+T60</f>
        <v>28.499999999999996</v>
      </c>
      <c r="H60" s="19">
        <f>H24+I27+J30+K33+L36+M39+N42+O45+P48+Q51+R54+S57+T60</f>
        <v>25.6</v>
      </c>
      <c r="I60" s="19">
        <f>I27+J30+K33+L36+M39+N42+O45+P48+Q51+R54+S57+T60</f>
        <v>24.5</v>
      </c>
      <c r="J60" s="19">
        <f>J30+K33+L36+M39+N42+O45+P48+Q51+R54+S57+T60</f>
        <v>22.4</v>
      </c>
      <c r="K60" s="13">
        <f>K33+L36+M39+N42+O45+P48+Q51+R54+S57+T60</f>
        <v>19.8</v>
      </c>
      <c r="L60" s="13">
        <f>L36+M39+N42+O45+P48+Q51+R54+S57+T60</f>
        <v>15.299999999999999</v>
      </c>
      <c r="M60" s="13">
        <f>M39+N42+O45+P48+Q51+R54+S57+T60</f>
        <v>13.7</v>
      </c>
      <c r="N60" s="13">
        <f>N42+O45+P48+Q51+R54+S57+T60</f>
        <v>9.7000000000000011</v>
      </c>
      <c r="O60" s="13">
        <f>O45+P48+Q51+R54+S57+T60</f>
        <v>6.3</v>
      </c>
      <c r="P60" s="13">
        <f>P48+Q51+R54+S57+T60</f>
        <v>4.8</v>
      </c>
      <c r="Q60" s="13">
        <f>Q51+R54+S57+T60</f>
        <v>3.6</v>
      </c>
      <c r="R60" s="13">
        <f>R54+S57+T60</f>
        <v>3.1</v>
      </c>
      <c r="S60" s="13">
        <f>S57+T60</f>
        <v>2.4</v>
      </c>
      <c r="T60" s="13">
        <v>0.6</v>
      </c>
      <c r="U60" s="32"/>
    </row>
  </sheetData>
  <mergeCells count="21">
    <mergeCell ref="A1:A3"/>
    <mergeCell ref="B1:B3"/>
    <mergeCell ref="G16:G18"/>
    <mergeCell ref="C4:C6"/>
    <mergeCell ref="D7:D9"/>
    <mergeCell ref="E10:E12"/>
    <mergeCell ref="F13:F15"/>
    <mergeCell ref="N37:N39"/>
    <mergeCell ref="O40:O42"/>
    <mergeCell ref="H19:H21"/>
    <mergeCell ref="I22:I24"/>
    <mergeCell ref="J25:J27"/>
    <mergeCell ref="K28:K30"/>
    <mergeCell ref="L31:L33"/>
    <mergeCell ref="M34:M36"/>
    <mergeCell ref="U58:U60"/>
    <mergeCell ref="P43:P45"/>
    <mergeCell ref="Q46:Q48"/>
    <mergeCell ref="R49:R51"/>
    <mergeCell ref="S52:S54"/>
    <mergeCell ref="T55:T57"/>
  </mergeCells>
  <phoneticPr fontId="3" type="noConversion"/>
  <pageMargins left="0" right="0" top="0" bottom="0" header="0" footer="0"/>
  <pageSetup paperSize="1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6734(現金)</vt:lpstr>
      <vt:lpstr>6734(IC卡) </vt:lpstr>
    </vt:vector>
  </TitlesOfParts>
  <Company>南投汽車客運股份有限公司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harry</dc:creator>
  <cp:lastModifiedBy>員林客運</cp:lastModifiedBy>
  <cp:lastPrinted>2017-12-28T01:14:02Z</cp:lastPrinted>
  <dcterms:created xsi:type="dcterms:W3CDTF">2017-02-16T06:04:43Z</dcterms:created>
  <dcterms:modified xsi:type="dcterms:W3CDTF">2020-02-12T03:12:18Z</dcterms:modified>
</cp:coreProperties>
</file>